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Škola Štitar\Desktop\DUBRAVKA\FINANCIJSKI IZVJEŠTAJI\"/>
    </mc:Choice>
  </mc:AlternateContent>
  <bookViews>
    <workbookView xWindow="0" yWindow="0" windowWidth="20490" windowHeight="775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POSEBNI DIO-Programska klas." sheetId="11" r:id="rId6"/>
  </sheets>
  <definedNames>
    <definedName name="_xlnm.Print_Area" localSheetId="0">SAŽETAK!$A$1:$L$40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3" l="1"/>
  <c r="L20" i="3"/>
  <c r="L21" i="3"/>
  <c r="K21" i="3"/>
  <c r="K20" i="3"/>
  <c r="L14" i="3"/>
  <c r="K13" i="3"/>
  <c r="K14" i="3"/>
  <c r="L11" i="1"/>
  <c r="K11" i="1"/>
  <c r="H56" i="5"/>
  <c r="H57" i="5"/>
  <c r="G57" i="5"/>
  <c r="G56" i="5"/>
  <c r="H53" i="5"/>
  <c r="H54" i="5"/>
  <c r="G53" i="5"/>
  <c r="G48" i="5"/>
  <c r="G44" i="5"/>
  <c r="G45" i="5"/>
  <c r="G46" i="5"/>
  <c r="H27" i="5"/>
  <c r="H28" i="5"/>
  <c r="H29" i="5"/>
  <c r="H30" i="5"/>
  <c r="G27" i="5"/>
  <c r="G28" i="5"/>
  <c r="G29" i="5"/>
  <c r="G30" i="5"/>
  <c r="H18" i="5"/>
  <c r="H19" i="5"/>
  <c r="G18" i="5"/>
  <c r="G19" i="5"/>
  <c r="L54" i="3"/>
  <c r="L65" i="3"/>
  <c r="L94" i="3"/>
  <c r="L95" i="3"/>
  <c r="L96" i="3"/>
  <c r="L100" i="3"/>
  <c r="L101" i="3"/>
  <c r="L102" i="3"/>
  <c r="L118" i="3"/>
  <c r="L119" i="3"/>
  <c r="L120" i="3"/>
  <c r="L121" i="3"/>
  <c r="K121" i="3"/>
  <c r="K120" i="3"/>
  <c r="K119" i="3"/>
  <c r="K118" i="3"/>
  <c r="K117" i="3"/>
  <c r="K116" i="3"/>
  <c r="K115" i="3"/>
  <c r="K114" i="3"/>
  <c r="K113" i="3"/>
  <c r="K11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52" i="3"/>
  <c r="K53" i="3"/>
  <c r="K54" i="3"/>
  <c r="H81" i="11"/>
  <c r="G12" i="11"/>
  <c r="G13" i="11"/>
  <c r="G11" i="11"/>
  <c r="H64" i="11"/>
  <c r="H57" i="11"/>
  <c r="H56" i="11" s="1"/>
  <c r="H55" i="11" s="1"/>
  <c r="G56" i="11"/>
  <c r="G55" i="11"/>
  <c r="F11" i="11"/>
  <c r="F12" i="11"/>
  <c r="F56" i="11"/>
  <c r="I89" i="11"/>
  <c r="I90" i="11"/>
  <c r="I91" i="11"/>
  <c r="I92" i="11"/>
  <c r="I83" i="11"/>
  <c r="I84" i="11"/>
  <c r="I59" i="11"/>
  <c r="I60" i="11"/>
  <c r="I61" i="11"/>
  <c r="I63" i="11"/>
  <c r="I65" i="11"/>
  <c r="I68" i="11"/>
  <c r="I70" i="11"/>
  <c r="I71" i="11"/>
  <c r="I72" i="11"/>
  <c r="I75" i="11"/>
  <c r="I77" i="11"/>
  <c r="I78" i="11"/>
  <c r="I79" i="11"/>
  <c r="I15" i="11"/>
  <c r="I16" i="11"/>
  <c r="I17" i="11"/>
  <c r="I19" i="11"/>
  <c r="I20" i="11"/>
  <c r="I21" i="11"/>
  <c r="I22" i="11"/>
  <c r="I23" i="11"/>
  <c r="I24" i="11"/>
  <c r="I26" i="11"/>
  <c r="I27" i="11"/>
  <c r="I28" i="11"/>
  <c r="I29" i="11"/>
  <c r="I30" i="11"/>
  <c r="I31" i="11"/>
  <c r="I32" i="11"/>
  <c r="I33" i="11"/>
  <c r="I34" i="11"/>
  <c r="I36" i="11"/>
  <c r="I37" i="11"/>
  <c r="I38" i="11"/>
  <c r="I39" i="11"/>
  <c r="I40" i="11"/>
  <c r="I43" i="11"/>
  <c r="I44" i="11"/>
  <c r="I48" i="11"/>
  <c r="I49" i="11"/>
  <c r="I50" i="11"/>
  <c r="I51" i="11"/>
  <c r="I52" i="11"/>
  <c r="I53" i="11"/>
  <c r="F46" i="11"/>
  <c r="F45" i="11" s="1"/>
  <c r="C23" i="5"/>
  <c r="H48" i="3"/>
  <c r="H15" i="1"/>
  <c r="H60" i="3"/>
  <c r="H49" i="3" s="1"/>
  <c r="H84" i="3"/>
  <c r="H108" i="3"/>
  <c r="H104" i="3"/>
  <c r="H103" i="3"/>
  <c r="H91" i="3"/>
  <c r="H92" i="3"/>
  <c r="H73" i="3"/>
  <c r="H66" i="3"/>
  <c r="G117" i="3"/>
  <c r="G92" i="3"/>
  <c r="H35" i="3"/>
  <c r="G10" i="3"/>
  <c r="G11" i="3"/>
  <c r="G35" i="3"/>
  <c r="G96" i="11" l="1"/>
  <c r="G95" i="11" s="1"/>
  <c r="H88" i="11"/>
  <c r="G88" i="11"/>
  <c r="G87" i="11" s="1"/>
  <c r="H82" i="11"/>
  <c r="G82" i="11"/>
  <c r="G58" i="11"/>
  <c r="H76" i="11"/>
  <c r="G76" i="11"/>
  <c r="H69" i="11"/>
  <c r="G69" i="11"/>
  <c r="H67" i="11"/>
  <c r="G67" i="11"/>
  <c r="G64" i="11"/>
  <c r="G62" i="11"/>
  <c r="H58" i="11"/>
  <c r="I58" i="11" s="1"/>
  <c r="H14" i="11"/>
  <c r="I14" i="11" s="1"/>
  <c r="H47" i="11"/>
  <c r="G45" i="11"/>
  <c r="G46" i="11" s="1"/>
  <c r="H41" i="11"/>
  <c r="G41" i="11"/>
  <c r="G42" i="11" s="1"/>
  <c r="H25" i="11"/>
  <c r="G14" i="11"/>
  <c r="G35" i="11"/>
  <c r="H35" i="11"/>
  <c r="I35" i="11" s="1"/>
  <c r="G18" i="11"/>
  <c r="H18" i="11"/>
  <c r="G25" i="11"/>
  <c r="F95" i="11"/>
  <c r="I41" i="11" l="1"/>
  <c r="I67" i="11"/>
  <c r="I76" i="11"/>
  <c r="I18" i="11"/>
  <c r="I25" i="11"/>
  <c r="I47" i="11"/>
  <c r="H46" i="11"/>
  <c r="I46" i="11" s="1"/>
  <c r="I69" i="11"/>
  <c r="G66" i="11"/>
  <c r="H66" i="11"/>
  <c r="I66" i="11" s="1"/>
  <c r="H13" i="11"/>
  <c r="G57" i="11"/>
  <c r="I97" i="11"/>
  <c r="H96" i="11"/>
  <c r="F87" i="11"/>
  <c r="F81" i="11"/>
  <c r="F76" i="11"/>
  <c r="F6" i="8"/>
  <c r="H8" i="8"/>
  <c r="G8" i="8"/>
  <c r="D7" i="8"/>
  <c r="D6" i="8" s="1"/>
  <c r="E7" i="8"/>
  <c r="F7" i="8"/>
  <c r="H7" i="8" s="1"/>
  <c r="C7" i="8"/>
  <c r="C6" i="8" s="1"/>
  <c r="D49" i="5"/>
  <c r="C40" i="5"/>
  <c r="F40" i="5"/>
  <c r="E49" i="5"/>
  <c r="G52" i="5"/>
  <c r="H52" i="5"/>
  <c r="E40" i="5"/>
  <c r="H48" i="5"/>
  <c r="H45" i="5"/>
  <c r="G36" i="5"/>
  <c r="F23" i="5"/>
  <c r="E23" i="5"/>
  <c r="J49" i="3"/>
  <c r="J48" i="3"/>
  <c r="I97" i="3"/>
  <c r="J50" i="3"/>
  <c r="J51" i="3"/>
  <c r="J108" i="3"/>
  <c r="I108" i="3"/>
  <c r="I107" i="3" s="1"/>
  <c r="I106" i="3" s="1"/>
  <c r="I117" i="3"/>
  <c r="L113" i="3"/>
  <c r="L112" i="3"/>
  <c r="J100" i="3"/>
  <c r="I100" i="3"/>
  <c r="H61" i="3"/>
  <c r="H106" i="3"/>
  <c r="H100" i="3"/>
  <c r="G50" i="3"/>
  <c r="G57" i="3"/>
  <c r="G55" i="3"/>
  <c r="G51" i="3"/>
  <c r="J15" i="3"/>
  <c r="I12" i="3"/>
  <c r="I32" i="3"/>
  <c r="H13" i="3"/>
  <c r="G32" i="3"/>
  <c r="K24" i="1"/>
  <c r="H12" i="11" l="1"/>
  <c r="I13" i="11"/>
  <c r="H45" i="11"/>
  <c r="I45" i="11" s="1"/>
  <c r="F55" i="11"/>
  <c r="G7" i="8"/>
  <c r="I96" i="11"/>
  <c r="H95" i="11"/>
  <c r="I95" i="11" s="1"/>
  <c r="G17" i="5"/>
  <c r="G24" i="5"/>
  <c r="G25" i="5"/>
  <c r="G26" i="5"/>
  <c r="G47" i="5"/>
  <c r="G50" i="5"/>
  <c r="G51" i="5"/>
  <c r="G55" i="5"/>
  <c r="H16" i="5"/>
  <c r="H17" i="5"/>
  <c r="H24" i="5"/>
  <c r="H25" i="5"/>
  <c r="H26" i="5"/>
  <c r="H32" i="5"/>
  <c r="H33" i="5"/>
  <c r="H34" i="5"/>
  <c r="H35" i="5"/>
  <c r="H36" i="5"/>
  <c r="H38" i="5"/>
  <c r="H41" i="5"/>
  <c r="H42" i="5"/>
  <c r="H43" i="5"/>
  <c r="H44" i="5"/>
  <c r="H46" i="5"/>
  <c r="H47" i="5"/>
  <c r="H50" i="5"/>
  <c r="H51" i="5"/>
  <c r="H55" i="5"/>
  <c r="H8" i="5"/>
  <c r="H10" i="5"/>
  <c r="H12" i="5"/>
  <c r="H14" i="5"/>
  <c r="H15" i="5"/>
  <c r="L52" i="3"/>
  <c r="L53" i="3"/>
  <c r="L56" i="3"/>
  <c r="L58" i="3"/>
  <c r="L59" i="3"/>
  <c r="L62" i="3"/>
  <c r="L63" i="3"/>
  <c r="L64" i="3"/>
  <c r="L67" i="3"/>
  <c r="L68" i="3"/>
  <c r="L69" i="3"/>
  <c r="L70" i="3"/>
  <c r="L71" i="3"/>
  <c r="L72" i="3"/>
  <c r="L74" i="3"/>
  <c r="L75" i="3"/>
  <c r="L76" i="3"/>
  <c r="L77" i="3"/>
  <c r="L78" i="3"/>
  <c r="L79" i="3"/>
  <c r="L80" i="3"/>
  <c r="L81" i="3"/>
  <c r="L82" i="3"/>
  <c r="L83" i="3"/>
  <c r="L85" i="3"/>
  <c r="L86" i="3"/>
  <c r="L87" i="3"/>
  <c r="L88" i="3"/>
  <c r="L89" i="3"/>
  <c r="L90" i="3"/>
  <c r="L93" i="3"/>
  <c r="L99" i="3"/>
  <c r="L105" i="3"/>
  <c r="L109" i="3"/>
  <c r="L110" i="3"/>
  <c r="L111" i="3"/>
  <c r="L114" i="3"/>
  <c r="L116" i="3"/>
  <c r="L117" i="3"/>
  <c r="L13" i="3"/>
  <c r="L16" i="3"/>
  <c r="L19" i="3"/>
  <c r="L24" i="3"/>
  <c r="L27" i="3"/>
  <c r="L31" i="3"/>
  <c r="L33" i="3"/>
  <c r="L36" i="3"/>
  <c r="L39" i="3"/>
  <c r="K16" i="3"/>
  <c r="K19" i="3"/>
  <c r="K24" i="3"/>
  <c r="K27" i="3"/>
  <c r="K31" i="3"/>
  <c r="K33" i="3"/>
  <c r="K36" i="3"/>
  <c r="K39" i="3"/>
  <c r="L24" i="1"/>
  <c r="L13" i="1"/>
  <c r="L14" i="1"/>
  <c r="L10" i="1"/>
  <c r="K13" i="1"/>
  <c r="K10" i="1"/>
  <c r="F49" i="5"/>
  <c r="F31" i="5"/>
  <c r="E31" i="5"/>
  <c r="C49" i="5"/>
  <c r="H11" i="11" l="1"/>
  <c r="G49" i="5"/>
  <c r="H49" i="5"/>
  <c r="H40" i="5"/>
  <c r="H31" i="5"/>
  <c r="H23" i="5"/>
  <c r="I115" i="3"/>
  <c r="J115" i="3"/>
  <c r="J107" i="3" s="1"/>
  <c r="I15" i="3"/>
  <c r="J29" i="3"/>
  <c r="L115" i="3" l="1"/>
  <c r="I15" i="1"/>
  <c r="I12" i="1"/>
  <c r="I16" i="1" l="1"/>
  <c r="G107" i="3"/>
  <c r="G106" i="3" s="1"/>
  <c r="G48" i="3" s="1"/>
  <c r="G29" i="3"/>
  <c r="G28" i="3" l="1"/>
  <c r="K29" i="3"/>
  <c r="I64" i="11"/>
  <c r="G81" i="11" l="1"/>
  <c r="H74" i="11"/>
  <c r="I74" i="11" s="1"/>
  <c r="H62" i="11"/>
  <c r="H42" i="11"/>
  <c r="I42" i="11" s="1"/>
  <c r="I57" i="11" l="1"/>
  <c r="I62" i="11"/>
  <c r="I88" i="11"/>
  <c r="H73" i="11"/>
  <c r="I73" i="11" s="1"/>
  <c r="I12" i="11" l="1"/>
  <c r="H87" i="11"/>
  <c r="I87" i="11" s="1"/>
  <c r="I55" i="11" l="1"/>
  <c r="I56" i="11"/>
  <c r="I11" i="11"/>
  <c r="G8" i="5"/>
  <c r="G10" i="5"/>
  <c r="G12" i="5"/>
  <c r="G14" i="5"/>
  <c r="G15" i="5"/>
  <c r="G32" i="5"/>
  <c r="G33" i="5"/>
  <c r="G34" i="5"/>
  <c r="G35" i="5"/>
  <c r="G38" i="5"/>
  <c r="G41" i="5"/>
  <c r="G42" i="5"/>
  <c r="G43" i="5"/>
  <c r="C37" i="5"/>
  <c r="E37" i="5"/>
  <c r="F37" i="5"/>
  <c r="D37" i="5"/>
  <c r="D31" i="5"/>
  <c r="C31" i="5"/>
  <c r="D40" i="5"/>
  <c r="D23" i="5"/>
  <c r="G23" i="5" l="1"/>
  <c r="H37" i="5"/>
  <c r="G37" i="5"/>
  <c r="G40" i="5"/>
  <c r="G31" i="5"/>
  <c r="G98" i="3" l="1"/>
  <c r="G97" i="3" s="1"/>
  <c r="H118" i="3"/>
  <c r="H117" i="3" s="1"/>
  <c r="I118" i="3"/>
  <c r="J118" i="3"/>
  <c r="J98" i="3"/>
  <c r="J97" i="3" l="1"/>
  <c r="L97" i="3" s="1"/>
  <c r="L98" i="3"/>
  <c r="I82" i="11"/>
  <c r="J73" i="3"/>
  <c r="K14" i="1"/>
  <c r="I81" i="11" l="1"/>
  <c r="G118" i="3"/>
  <c r="I57" i="3"/>
  <c r="J57" i="3"/>
  <c r="H57" i="3"/>
  <c r="I55" i="3"/>
  <c r="J55" i="3"/>
  <c r="H55" i="3"/>
  <c r="H51" i="3"/>
  <c r="L57" i="3" l="1"/>
  <c r="L55" i="3"/>
  <c r="K55" i="3"/>
  <c r="H50" i="3"/>
  <c r="E13" i="5"/>
  <c r="F13" i="5"/>
  <c r="F9" i="5"/>
  <c r="D13" i="5"/>
  <c r="D11" i="5"/>
  <c r="E11" i="5"/>
  <c r="F11" i="5"/>
  <c r="C11" i="5"/>
  <c r="C13" i="5"/>
  <c r="J32" i="3"/>
  <c r="J23" i="3"/>
  <c r="J20" i="3"/>
  <c r="H29" i="3"/>
  <c r="H13" i="5" l="1"/>
  <c r="H11" i="5"/>
  <c r="K23" i="3"/>
  <c r="K32" i="3"/>
  <c r="J28" i="3"/>
  <c r="G13" i="5"/>
  <c r="G11" i="5"/>
  <c r="K28" i="3" l="1"/>
  <c r="D56" i="5"/>
  <c r="E56" i="5"/>
  <c r="F56" i="5"/>
  <c r="C56" i="5"/>
  <c r="F54" i="5"/>
  <c r="D54" i="5"/>
  <c r="E54" i="5"/>
  <c r="C54" i="5"/>
  <c r="C22" i="5" s="1"/>
  <c r="D18" i="5"/>
  <c r="E18" i="5"/>
  <c r="F18" i="5"/>
  <c r="C18" i="5"/>
  <c r="D16" i="5"/>
  <c r="C16" i="5"/>
  <c r="G16" i="5" s="1"/>
  <c r="D9" i="5"/>
  <c r="E9" i="5"/>
  <c r="H9" i="5" s="1"/>
  <c r="D7" i="5"/>
  <c r="E7" i="5"/>
  <c r="F7" i="5"/>
  <c r="C9" i="5"/>
  <c r="G9" i="5" s="1"/>
  <c r="C7" i="5"/>
  <c r="H10" i="6"/>
  <c r="H9" i="6" s="1"/>
  <c r="H21" i="1" s="1"/>
  <c r="H11" i="6"/>
  <c r="I11" i="6"/>
  <c r="I10" i="6" s="1"/>
  <c r="I9" i="6" s="1"/>
  <c r="I21" i="1" s="1"/>
  <c r="J11" i="6"/>
  <c r="J10" i="6" s="1"/>
  <c r="J9" i="6" s="1"/>
  <c r="G11" i="6"/>
  <c r="G10" i="6" s="1"/>
  <c r="G9" i="6" s="1"/>
  <c r="G21" i="1" s="1"/>
  <c r="H15" i="6"/>
  <c r="H14" i="6" s="1"/>
  <c r="H13" i="6" s="1"/>
  <c r="H22" i="1" s="1"/>
  <c r="I15" i="6"/>
  <c r="I14" i="6" s="1"/>
  <c r="I13" i="6" s="1"/>
  <c r="I22" i="1" s="1"/>
  <c r="J15" i="6"/>
  <c r="J14" i="6" s="1"/>
  <c r="J13" i="6" s="1"/>
  <c r="J22" i="1" s="1"/>
  <c r="J23" i="1" s="1"/>
  <c r="G15" i="6"/>
  <c r="G14" i="6" s="1"/>
  <c r="G13" i="6" s="1"/>
  <c r="G22" i="1" s="1"/>
  <c r="G54" i="5" l="1"/>
  <c r="F22" i="5"/>
  <c r="G22" i="5" s="1"/>
  <c r="E22" i="5"/>
  <c r="H22" i="5" s="1"/>
  <c r="H7" i="5"/>
  <c r="D22" i="5"/>
  <c r="G7" i="5"/>
  <c r="E6" i="5"/>
  <c r="D6" i="5"/>
  <c r="I23" i="1"/>
  <c r="H23" i="1"/>
  <c r="G23" i="1"/>
  <c r="C6" i="5"/>
  <c r="F6" i="5"/>
  <c r="E6" i="8"/>
  <c r="H6" i="8" s="1"/>
  <c r="G6" i="5" l="1"/>
  <c r="H6" i="5"/>
  <c r="H115" i="3"/>
  <c r="J104" i="3"/>
  <c r="L104" i="3" s="1"/>
  <c r="G104" i="3"/>
  <c r="G103" i="3" s="1"/>
  <c r="I103" i="3"/>
  <c r="H101" i="3"/>
  <c r="G101" i="3"/>
  <c r="I92" i="3"/>
  <c r="I91" i="3" s="1"/>
  <c r="J92" i="3"/>
  <c r="G91" i="3"/>
  <c r="I84" i="3"/>
  <c r="J84" i="3"/>
  <c r="I51" i="3"/>
  <c r="I50" i="3" s="1"/>
  <c r="I61" i="3"/>
  <c r="J61" i="3"/>
  <c r="I66" i="3"/>
  <c r="J66" i="3"/>
  <c r="I73" i="3"/>
  <c r="L73" i="3" s="1"/>
  <c r="L61" i="3" l="1"/>
  <c r="L108" i="3"/>
  <c r="L66" i="3"/>
  <c r="L92" i="3"/>
  <c r="K92" i="3"/>
  <c r="L84" i="3"/>
  <c r="L51" i="3"/>
  <c r="K51" i="3"/>
  <c r="I60" i="3"/>
  <c r="I49" i="3" s="1"/>
  <c r="I48" i="3" s="1"/>
  <c r="H107" i="3"/>
  <c r="G100" i="3"/>
  <c r="G60" i="3"/>
  <c r="J103" i="3"/>
  <c r="L103" i="3" s="1"/>
  <c r="J91" i="3"/>
  <c r="J60" i="3"/>
  <c r="L50" i="3" l="1"/>
  <c r="K50" i="3"/>
  <c r="L107" i="3"/>
  <c r="J106" i="3"/>
  <c r="L60" i="3"/>
  <c r="L91" i="3"/>
  <c r="G49" i="3"/>
  <c r="H15" i="3"/>
  <c r="G15" i="3"/>
  <c r="K15" i="3" s="1"/>
  <c r="H18" i="3"/>
  <c r="I18" i="3"/>
  <c r="J18" i="3"/>
  <c r="H20" i="3"/>
  <c r="I20" i="3"/>
  <c r="G20" i="3"/>
  <c r="L23" i="3"/>
  <c r="G22" i="3"/>
  <c r="H26" i="3"/>
  <c r="H25" i="3" s="1"/>
  <c r="I26" i="3"/>
  <c r="I25" i="3" s="1"/>
  <c r="J26" i="3"/>
  <c r="G26" i="3"/>
  <c r="I29" i="3"/>
  <c r="L29" i="3" s="1"/>
  <c r="H32" i="3"/>
  <c r="L32" i="3"/>
  <c r="H34" i="3"/>
  <c r="I35" i="3"/>
  <c r="I34" i="3" s="1"/>
  <c r="J35" i="3"/>
  <c r="G34" i="3"/>
  <c r="I38" i="3"/>
  <c r="I37" i="3" s="1"/>
  <c r="J38" i="3"/>
  <c r="G38" i="3"/>
  <c r="G37" i="3" s="1"/>
  <c r="H42" i="3"/>
  <c r="I42" i="3"/>
  <c r="I41" i="3" s="1"/>
  <c r="J42" i="3"/>
  <c r="G41" i="3"/>
  <c r="I11" i="3" l="1"/>
  <c r="I10" i="3" s="1"/>
  <c r="L26" i="3"/>
  <c r="K26" i="3"/>
  <c r="J37" i="3"/>
  <c r="L38" i="3"/>
  <c r="K38" i="3"/>
  <c r="J12" i="3"/>
  <c r="K18" i="3"/>
  <c r="L18" i="3"/>
  <c r="K49" i="3"/>
  <c r="L49" i="3"/>
  <c r="L35" i="3"/>
  <c r="K35" i="3"/>
  <c r="L106" i="3"/>
  <c r="G12" i="3"/>
  <c r="H12" i="3"/>
  <c r="J41" i="3"/>
  <c r="J34" i="3"/>
  <c r="H28" i="3"/>
  <c r="G25" i="3"/>
  <c r="J15" i="1"/>
  <c r="L15" i="1" s="1"/>
  <c r="G15" i="1"/>
  <c r="I28" i="3"/>
  <c r="L28" i="3" s="1"/>
  <c r="G40" i="3"/>
  <c r="J22" i="3"/>
  <c r="J25" i="3"/>
  <c r="K25" i="3" l="1"/>
  <c r="L25" i="3"/>
  <c r="L48" i="3"/>
  <c r="K48" i="3"/>
  <c r="L22" i="3"/>
  <c r="K22" i="3"/>
  <c r="L34" i="3"/>
  <c r="K34" i="3"/>
  <c r="L37" i="3"/>
  <c r="K37" i="3"/>
  <c r="J11" i="3"/>
  <c r="L12" i="3"/>
  <c r="K12" i="3"/>
  <c r="J11" i="1"/>
  <c r="K15" i="1"/>
  <c r="G12" i="1"/>
  <c r="G16" i="1" s="1"/>
  <c r="G27" i="1" s="1"/>
  <c r="H12" i="1"/>
  <c r="J10" i="3" l="1"/>
  <c r="L11" i="3"/>
  <c r="K11" i="3"/>
  <c r="H16" i="1"/>
  <c r="H27" i="1" s="1"/>
  <c r="J12" i="1"/>
  <c r="L12" i="1" s="1"/>
  <c r="L10" i="3" l="1"/>
  <c r="K10" i="3"/>
  <c r="K12" i="1"/>
  <c r="J16" i="1"/>
  <c r="L16" i="1" l="1"/>
  <c r="K27" i="1"/>
  <c r="G6" i="8"/>
  <c r="H11" i="3"/>
  <c r="H10" i="3" s="1"/>
</calcChain>
</file>

<file path=xl/sharedStrings.xml><?xml version="1.0" encoding="utf-8"?>
<sst xmlns="http://schemas.openxmlformats.org/spreadsheetml/2006/main" count="368" uniqueCount="227">
  <si>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</si>
  <si>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</si>
  <si>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</si>
  <si>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</si>
  <si>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</si>
  <si>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</si>
  <si>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</si>
  <si>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</si>
  <si>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</si>
  <si>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</si>
  <si>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</si>
  <si>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</si>
  <si>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</si>
  <si>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</si>
  <si>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</si>
  <si>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</si>
  <si>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1 Opći prihodi i primici</t>
  </si>
  <si>
    <t>3 Vlastiti prihodi</t>
  </si>
  <si>
    <t>Prihodi od prodaje nefinancijske imovine</t>
  </si>
  <si>
    <t>Prihodi od prodaje proizvedene dugotrajne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</si>
  <si>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</si>
  <si>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</si>
  <si>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</si>
  <si>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</si>
  <si>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</si>
  <si>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</si>
  <si>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</si>
  <si>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</si>
  <si>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</si>
  <si>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</si>
  <si>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</si>
  <si>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</si>
  <si>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</si>
  <si>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</si>
  <si>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</si>
  <si>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</si>
  <si>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</si>
  <si>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</si>
  <si>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</si>
  <si>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</si>
  <si>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</si>
  <si>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</si>
  <si>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</si>
  <si>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</si>
  <si>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</si>
  <si>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</si>
  <si>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</si>
  <si>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</si>
  <si>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</si>
  <si>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SAŽETAK RAČUNA FINANCIRANJA</t>
  </si>
  <si>
    <t>SAŽETAK RAČUNA PRIHODA I RASHODA</t>
  </si>
  <si>
    <t>Pomoći proračunskim korisnicima iz proračuna koji im nije nadležan</t>
  </si>
  <si>
    <t>6361</t>
  </si>
  <si>
    <t>6362</t>
  </si>
  <si>
    <t>Tekuće pomoći proračunskim korisnicima iz proračuna koji im nije nadležan</t>
  </si>
  <si>
    <t>Kapitalne pomoći proračunskim korisnicima iz proračuna koji im nije nadležan</t>
  </si>
  <si>
    <t xml:space="preserve">Pomoći temeljem prijenosa  EU sredstava </t>
  </si>
  <si>
    <t>Tekuće pomoći temeljem prijenosa  EU sredstava</t>
  </si>
  <si>
    <t>Prijenosi između proračunskih korisnika istog proračuna</t>
  </si>
  <si>
    <t>Tekući prijenosi između proračunskih korisnika istog proračuna</t>
  </si>
  <si>
    <t xml:space="preserve">Prihodi od imovine </t>
  </si>
  <si>
    <t xml:space="preserve">Prihodi od financijske imovine </t>
  </si>
  <si>
    <t>Kamate na oročena sredstva i depozite po viđenju</t>
  </si>
  <si>
    <t>Prihodi od upravnih i administrativnih pristojbi, pristojbi po posebnim propisima i naknada</t>
  </si>
  <si>
    <t xml:space="preserve">Prihodi po posebnim propisima </t>
  </si>
  <si>
    <t>Ostali nespomenuti prihodi</t>
  </si>
  <si>
    <t>Prihodi od pruženih usluga</t>
  </si>
  <si>
    <t xml:space="preserve">Prihodi od prodaje proizvoda i robe te pruženih usluga, prihodi od donacija te povrati po protestiranim jamstvima </t>
  </si>
  <si>
    <t xml:space="preserve">Prihodi od prodaje proizvoda i robe te pruženih usluga </t>
  </si>
  <si>
    <t>Tekuće donacije</t>
  </si>
  <si>
    <t>Donacije od pravnih i fizičkih osoba izvan općeg proračuna i povrat donacija po protestiranim jamstvima</t>
  </si>
  <si>
    <t>Prihodi iz  nadležnog proračuna za financiranje rashoda poslovanja</t>
  </si>
  <si>
    <t xml:space="preserve">Kazne, upravne mjere i ostali prihodi </t>
  </si>
  <si>
    <t>Ostali prihodi</t>
  </si>
  <si>
    <t xml:space="preserve">Prihodi od prodaje postrojenja i opreme </t>
  </si>
  <si>
    <t>Uredska oprema i namještaj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</si>
  <si>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</si>
  <si>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</si>
  <si>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</si>
  <si>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</si>
  <si>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</si>
  <si>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</si>
  <si>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</si>
  <si>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</si>
  <si>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</si>
  <si>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</si>
  <si>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</si>
  <si>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</si>
  <si>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</si>
  <si>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Rashodi za materijal i energiju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</si>
  <si>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</si>
  <si>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</si>
  <si>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</si>
  <si>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</si>
  <si>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</si>
  <si>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</si>
  <si>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</si>
  <si>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</si>
  <si>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</si>
  <si>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</si>
  <si>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</si>
  <si>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</si>
  <si>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Pristojbe i naknade</t>
  </si>
  <si>
    <t xml:space="preserve">Ostali nespomenuti rashodi poslovanja </t>
  </si>
  <si>
    <t>Ostali financijski rashodi</t>
  </si>
  <si>
    <t>Negativne tečajne razlike i razlike zbog primjene valutne klauzule</t>
  </si>
  <si>
    <t>Bankarske usluge i usluge platnog prometa</t>
  </si>
  <si>
    <t>Financijski rashodi</t>
  </si>
  <si>
    <t>Ostali nespomenuti financijski rashodi</t>
  </si>
  <si>
    <t xml:space="preserve">Naknade građanima i kućanstvima na temelju osiguranja i druge naknade </t>
  </si>
  <si>
    <t xml:space="preserve">Ostale naknade građanima i kućanstvima iz proračuna </t>
  </si>
  <si>
    <t>Naknade građanima i kućanstvima u naravi</t>
  </si>
  <si>
    <t xml:space="preserve">Ostali rashodi </t>
  </si>
  <si>
    <t xml:space="preserve">Tekuće donacije </t>
  </si>
  <si>
    <t>Tekuće donacije u naravi</t>
  </si>
  <si>
    <t xml:space="preserve">Rashodi za nabavu proizvedene dugotrajne imovine </t>
  </si>
  <si>
    <t xml:space="preserve">Postrojenja i oprema </t>
  </si>
  <si>
    <t>Uređaji, strojevi i oprema za ostale namjene</t>
  </si>
  <si>
    <t xml:space="preserve">Knjige, umjetnička djela i ostale izložbene vrijednosti </t>
  </si>
  <si>
    <t xml:space="preserve">Knjige </t>
  </si>
  <si>
    <t xml:space="preserve">Rashodi za usluge </t>
  </si>
  <si>
    <t>Zatezne kamate</t>
  </si>
  <si>
    <t>Naknade troškova osobama izvan radnog odnosa</t>
  </si>
  <si>
    <t>09 Obrazovanje</t>
  </si>
  <si>
    <t>Primljeni krediti od tuzemnih kreditnih institucija izvan javnog sektora</t>
  </si>
  <si>
    <t xml:space="preserve">Primljeni krediti i zajmovi od kreditnih i ostalih financijskih institucija izvan javnog sektora </t>
  </si>
  <si>
    <t>Otplata glavnice primljenih kredita i zajmova od kreditnih i ostalih financijskih institucija izvan javnog sektora</t>
  </si>
  <si>
    <t>Otplata glavnice primljenih kredita od tuzemnih kreditnih institucija izvan javnog sektora</t>
  </si>
  <si>
    <t>5 Pomoći</t>
  </si>
  <si>
    <t>6 Donacije</t>
  </si>
  <si>
    <t xml:space="preserve">7 Prihodi od prodaje nefinancijske imovine </t>
  </si>
  <si>
    <t xml:space="preserve">  71 Prihodi od prodaje nefinancijske imovine </t>
  </si>
  <si>
    <t xml:space="preserve">  71 Prihodi od prodaje nefinancijske imovine</t>
  </si>
  <si>
    <t>Pomoći iz državnog proračuna</t>
  </si>
  <si>
    <t>Pomoći od EU</t>
  </si>
  <si>
    <t xml:space="preserve">Prihodi iz nadležnog proračuna i od HZZO-a na temelju ugovornih obveza </t>
  </si>
  <si>
    <t xml:space="preserve">Prihodi iz nadležnog proračuna za financiranje redovne djelatnosti proračunskih korisnika </t>
  </si>
  <si>
    <t>Rashodi za nabavu proizvedene dugotrajne imovine</t>
  </si>
  <si>
    <t>Doprinosi za obvezno  osiguranje u slučaju nezaposlenosti</t>
  </si>
  <si>
    <t xml:space="preserve">4 Prihodi za posebne namjene </t>
  </si>
  <si>
    <t xml:space="preserve">  43 Ostali prihodi za posebne namjene </t>
  </si>
  <si>
    <t>Članarine i norme</t>
  </si>
  <si>
    <t>Troškovi sudskih postupaka</t>
  </si>
  <si>
    <t>Komunikacijska oprema</t>
  </si>
  <si>
    <t>Oprema za održavanje i zaštitu</t>
  </si>
  <si>
    <t>Rashodi za dodatna ulaganja u nefinancijskoj imovini</t>
  </si>
  <si>
    <t>Dodatna ulaganja na građevinskim objektima</t>
  </si>
  <si>
    <t>Dodatna ulaganja za ostalu nefinancijsku imovinu</t>
  </si>
  <si>
    <t xml:space="preserve">Pomoći dane u inozemstvo i unutar istog proračuna </t>
  </si>
  <si>
    <t>563 Pomoći iz državnog proračuna</t>
  </si>
  <si>
    <t>563 EU projekti</t>
  </si>
  <si>
    <t xml:space="preserve">167 Prihodi iz nadležnog proračuna </t>
  </si>
  <si>
    <t>366 Vlastiti prihodi</t>
  </si>
  <si>
    <t xml:space="preserve">  666 Donacije</t>
  </si>
  <si>
    <t>131 Rashodi za zaposlene</t>
  </si>
  <si>
    <t>132 Materijalni rashodi</t>
  </si>
  <si>
    <t>134 Financijski rashodi</t>
  </si>
  <si>
    <t>137 Naknade građanima i kućanstvima na temelju osiguranja i druge naknade</t>
  </si>
  <si>
    <t>138 Ostali rashodi</t>
  </si>
  <si>
    <t>142 Rashodi za nabavu proizvedene dugotrajne imovine</t>
  </si>
  <si>
    <t>432 Materijalni rashodi</t>
  </si>
  <si>
    <t>531 Rashodi za zaposlene</t>
  </si>
  <si>
    <t>532 Materijalni rashodi</t>
  </si>
  <si>
    <t>534 Financijski rashodi</t>
  </si>
  <si>
    <t>538 Ostali rashodi</t>
  </si>
  <si>
    <t>542 Rashodi za nabavu proizvedene dugotrajne imovine</t>
  </si>
  <si>
    <t>536 Prijenosi između korisnika istog proračuna</t>
  </si>
  <si>
    <t>331 Rashodi za zaposlene</t>
  </si>
  <si>
    <t>332 Materijalni rashodi</t>
  </si>
  <si>
    <t>334 Financijski rashodi</t>
  </si>
  <si>
    <t>342 Rashodi za nabavu proizvedene dugotrajne imovine</t>
  </si>
  <si>
    <t>345 Rashodi za nabavu proizvedene dugotrajne imovine</t>
  </si>
  <si>
    <t>OPĆI PRIHODI I PRIMICI</t>
  </si>
  <si>
    <t>P1022</t>
  </si>
  <si>
    <t>Redovni program obrazovanja</t>
  </si>
  <si>
    <t>Rashodi za usluge</t>
  </si>
  <si>
    <t>Zdravstvne i veterinarske usluge</t>
  </si>
  <si>
    <t>Ostali nespomenuti rashodi poslovanja</t>
  </si>
  <si>
    <t>Postrojenja i oprema</t>
  </si>
  <si>
    <t>Sportska i glazbena oprema</t>
  </si>
  <si>
    <t>Knjige</t>
  </si>
  <si>
    <t>P1023</t>
  </si>
  <si>
    <t>Ostali rashodi</t>
  </si>
  <si>
    <t>POMOĆI</t>
  </si>
  <si>
    <t>Program: REDOVNI PROGRAM ODGOJA I OBRAZOVANJA</t>
  </si>
  <si>
    <t>POMOĆI IZ EU</t>
  </si>
  <si>
    <t>Program: Financiranje školstva izvan županijskog Proračuna</t>
  </si>
  <si>
    <t>REDOVNI PROGRAM ODGOJA I OBRAZOVANJA</t>
  </si>
  <si>
    <t>P1020</t>
  </si>
  <si>
    <t>A1020 02</t>
  </si>
  <si>
    <t xml:space="preserve">4 PRIHODI ZA POSEBNE NAMJENE 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</si>
  <si>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</si>
  <si>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</si>
  <si>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</si>
  <si>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</si>
  <si>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OSTVARENJE/IZVRŠENJE 
1.-12.2022. 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</si>
  <si>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</si>
  <si>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</si>
  <si>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</si>
  <si>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</si>
  <si>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</si>
  <si>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Tekuće pomoći od izvanproračunskih korisnika</t>
  </si>
  <si>
    <t>5=4/3*100</t>
  </si>
  <si>
    <t xml:space="preserve">GODIŠNJI IZVJEŠTAJ O IZVRŠENJU FINANCIJSKOG PLANA OŠ IVANA MARTINOVIĆA ŠTITAR ZA RAZDOBLJE I-XII 2023.
</t>
  </si>
  <si>
    <t>IZVORNI PLAN ili REBALANS 2023.*</t>
  </si>
  <si>
    <t>Pomoći temeljem prijenosa EU sredstava</t>
  </si>
  <si>
    <t>Tekuće pomoći temeljem prijenosa EU sredstava</t>
  </si>
  <si>
    <t>Instrumenti, uređaji i strojevi</t>
  </si>
  <si>
    <t xml:space="preserve">Sportska i glazbena oprema </t>
  </si>
  <si>
    <t>42 Rashodi za nabavu proizvedene dugotrajne imovine</t>
  </si>
  <si>
    <t>537 Naknade građanima i kućanstvima na temelju osiguranja i druge naknade</t>
  </si>
  <si>
    <t xml:space="preserve">545 Rashodi za dodatna ulaganja na nefinancijskoj imovini </t>
  </si>
  <si>
    <t>536 Pomoći dane u inozemstvo i unutar općeg proračuna</t>
  </si>
  <si>
    <t>0912 - osnovno obrazovanje</t>
  </si>
  <si>
    <t>OŠ IVANA MARTINOVIĆA</t>
  </si>
  <si>
    <t xml:space="preserve">Postrojenje i oprema </t>
  </si>
  <si>
    <t>DONACIJE</t>
  </si>
  <si>
    <t>Program: Donacije</t>
  </si>
  <si>
    <t>Aktivnost: Donacije</t>
  </si>
  <si>
    <t>Rashodi na materijal i energiju</t>
  </si>
  <si>
    <t>Program: Osnovnoškolsko obrazovanje</t>
  </si>
  <si>
    <t>Službena, radna zaštitna odjeća  i obuća</t>
  </si>
  <si>
    <t>Plaća za posebne uvjete rada</t>
  </si>
  <si>
    <t>4511</t>
  </si>
  <si>
    <t>Klasa: 400-04/24-01</t>
  </si>
  <si>
    <t>Urbroj: 2196-60-01-24-01</t>
  </si>
  <si>
    <t>Štitar, 08. ožujka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</si>
</sst>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  <charset val="238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Times New Roman"/>
      <family val="1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4"/>
      <name val="Arial"/>
      <family val="2"/>
      <charset val="238"/>
    </font>
    <font>
      <sz val="11"/>
      <name val="Times New Roman"/>
      <family val="1"/>
    </font>
    <font>
      <sz val="1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Arial"/>
      <family val="2"/>
      <charset val="238"/>
    </font>
    <font>
      <b/>
      <i/>
      <sz val="11"/>
      <name val="Calibri"/>
      <family val="2"/>
      <charset val="238"/>
      <scheme val="minor"/>
    </font>
  </fonts>
  <fills count="7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0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9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60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80"/>
      </left>
      <right style="thin">
        <color rgb="FF00008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80"/>
      </right>
      <top/>
      <bottom style="thin">
        <color rgb="FFC0C0C0"/>
      </bottom>
      <diagonal/>
    </border>
    <border>
      <left style="thin">
        <color indexed="64"/>
      </left>
      <right style="thin">
        <color rgb="FF000080"/>
      </right>
      <top style="thin">
        <color rgb="FFC0C0C0"/>
      </top>
      <bottom style="thin">
        <color indexed="64"/>
      </bottom>
      <diagonal/>
    </border>
    <border>
      <left style="thin">
        <color rgb="FF000080"/>
      </left>
      <right style="thin">
        <color indexed="64"/>
      </right>
      <top/>
      <bottom style="thin">
        <color indexed="64"/>
      </bottom>
      <diagonal/>
    </border>
    <border>
      <left style="thin">
        <color rgb="FF000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6">
    <xf numFmtId="0" fontId="0" fillId="0" borderId="0"/>
    <xf numFmtId="0" fontId="3" fillId="0" borderId="0"/>
    <xf numFmtId="0" fontId="7" fillId="0" borderId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39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39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40" fillId="16" borderId="0" applyNumberFormat="0" applyBorder="0" applyAlignment="0" applyProtection="0"/>
    <xf numFmtId="0" fontId="40" fillId="22" borderId="0" applyNumberFormat="0" applyBorder="0" applyAlignment="0" applyProtection="0"/>
    <xf numFmtId="0" fontId="39" fillId="17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39" fillId="15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39" fillId="27" borderId="0" applyNumberFormat="0" applyBorder="0" applyAlignment="0" applyProtection="0"/>
    <xf numFmtId="0" fontId="32" fillId="25" borderId="14" applyNumberFormat="0" applyFont="0" applyAlignment="0" applyProtection="0"/>
    <xf numFmtId="0" fontId="40" fillId="20" borderId="0" applyNumberFormat="0" applyBorder="0" applyAlignment="0" applyProtection="0"/>
    <xf numFmtId="0" fontId="41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31" borderId="0" applyNumberFormat="0" applyBorder="0" applyAlignment="0" applyProtection="0"/>
    <xf numFmtId="0" fontId="39" fillId="33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8" borderId="0" applyNumberFormat="0" applyBorder="0" applyAlignment="0" applyProtection="0"/>
    <xf numFmtId="0" fontId="39" fillId="15" borderId="0" applyNumberFormat="0" applyBorder="0" applyAlignment="0" applyProtection="0"/>
    <xf numFmtId="0" fontId="39" fillId="40" borderId="0" applyNumberFormat="0" applyBorder="0" applyAlignment="0" applyProtection="0"/>
    <xf numFmtId="0" fontId="55" fillId="41" borderId="15" applyNumberFormat="0" applyAlignment="0" applyProtection="0"/>
    <xf numFmtId="0" fontId="48" fillId="41" borderId="14" applyNumberFormat="0" applyAlignment="0" applyProtection="0"/>
    <xf numFmtId="0" fontId="47" fillId="25" borderId="0" applyNumberFormat="0" applyBorder="0" applyAlignment="0" applyProtection="0"/>
    <xf numFmtId="0" fontId="50" fillId="0" borderId="16" applyNumberFormat="0" applyFill="0" applyAlignment="0" applyProtection="0"/>
    <xf numFmtId="0" fontId="51" fillId="0" borderId="17" applyNumberFormat="0" applyFill="0" applyAlignment="0" applyProtection="0"/>
    <xf numFmtId="0" fontId="52" fillId="0" borderId="18" applyNumberFormat="0" applyFill="0" applyAlignment="0" applyProtection="0"/>
    <xf numFmtId="0" fontId="52" fillId="0" borderId="0" applyNumberFormat="0" applyFill="0" applyBorder="0" applyAlignment="0" applyProtection="0"/>
    <xf numFmtId="0" fontId="54" fillId="26" borderId="0" applyNumberFormat="0" applyBorder="0" applyAlignment="0" applyProtection="0"/>
    <xf numFmtId="0" fontId="20" fillId="0" borderId="0"/>
    <xf numFmtId="0" fontId="7" fillId="0" borderId="0"/>
    <xf numFmtId="0" fontId="28" fillId="42" borderId="0"/>
    <xf numFmtId="0" fontId="7" fillId="0" borderId="0"/>
    <xf numFmtId="0" fontId="28" fillId="42" borderId="0"/>
    <xf numFmtId="0" fontId="28" fillId="42" borderId="0"/>
    <xf numFmtId="0" fontId="20" fillId="0" borderId="0"/>
    <xf numFmtId="0" fontId="7" fillId="0" borderId="0"/>
    <xf numFmtId="0" fontId="28" fillId="42" borderId="0"/>
    <xf numFmtId="0" fontId="35" fillId="0" borderId="0"/>
    <xf numFmtId="0" fontId="32" fillId="42" borderId="0"/>
    <xf numFmtId="0" fontId="54" fillId="0" borderId="19" applyNumberFormat="0" applyFill="0" applyAlignment="0" applyProtection="0"/>
    <xf numFmtId="0" fontId="49" fillId="38" borderId="20" applyNumberFormat="0" applyAlignment="0" applyProtection="0"/>
    <xf numFmtId="4" fontId="21" fillId="43" borderId="21" applyNumberFormat="0" applyProtection="0">
      <alignment vertical="center"/>
    </xf>
    <xf numFmtId="4" fontId="32" fillId="44" borderId="14" applyNumberFormat="0" applyProtection="0">
      <alignment vertical="center"/>
    </xf>
    <xf numFmtId="4" fontId="23" fillId="45" borderId="15" applyNumberFormat="0" applyProtection="0">
      <alignment vertical="center"/>
    </xf>
    <xf numFmtId="4" fontId="23" fillId="45" borderId="15" applyNumberFormat="0" applyProtection="0">
      <alignment vertical="center"/>
    </xf>
    <xf numFmtId="4" fontId="22" fillId="45" borderId="21" applyNumberFormat="0" applyProtection="0">
      <alignment vertical="center"/>
    </xf>
    <xf numFmtId="4" fontId="43" fillId="45" borderId="14" applyNumberFormat="0" applyProtection="0">
      <alignment vertical="center"/>
    </xf>
    <xf numFmtId="4" fontId="24" fillId="45" borderId="15" applyNumberFormat="0" applyProtection="0">
      <alignment vertical="center"/>
    </xf>
    <xf numFmtId="4" fontId="24" fillId="45" borderId="15" applyNumberFormat="0" applyProtection="0">
      <alignment vertical="center"/>
    </xf>
    <xf numFmtId="4" fontId="21" fillId="43" borderId="21" applyNumberFormat="0" applyProtection="0">
      <alignment horizontal="left" vertical="center" indent="1"/>
    </xf>
    <xf numFmtId="4" fontId="32" fillId="45" borderId="14" applyNumberFormat="0" applyProtection="0">
      <alignment horizontal="left" vertical="center" indent="1" justifyLastLine="1"/>
    </xf>
    <xf numFmtId="4" fontId="23" fillId="45" borderId="15" applyNumberFormat="0" applyProtection="0">
      <alignment horizontal="left" vertical="center" indent="1"/>
    </xf>
    <xf numFmtId="4" fontId="23" fillId="45" borderId="15" applyNumberFormat="0" applyProtection="0">
      <alignment horizontal="left" vertical="center" indent="1"/>
    </xf>
    <xf numFmtId="4" fontId="32" fillId="45" borderId="14" applyNumberFormat="0" applyProtection="0">
      <alignment horizontal="left" vertical="center" indent="1"/>
    </xf>
    <xf numFmtId="0" fontId="21" fillId="45" borderId="21" applyNumberFormat="0" applyProtection="0">
      <alignment horizontal="left" vertical="top" indent="1"/>
    </xf>
    <xf numFmtId="0" fontId="36" fillId="44" borderId="21" applyNumberFormat="0" applyProtection="0">
      <alignment horizontal="left" vertical="top" indent="1"/>
    </xf>
    <xf numFmtId="4" fontId="23" fillId="45" borderId="15" applyNumberFormat="0" applyProtection="0">
      <alignment horizontal="left" vertical="center" indent="1"/>
    </xf>
    <xf numFmtId="4" fontId="23" fillId="45" borderId="15" applyNumberFormat="0" applyProtection="0">
      <alignment horizontal="left" vertical="center" indent="1"/>
    </xf>
    <xf numFmtId="4" fontId="21" fillId="46" borderId="0" applyNumberFormat="0" applyProtection="0">
      <alignment horizontal="left" vertical="center" indent="1"/>
    </xf>
    <xf numFmtId="4" fontId="32" fillId="32" borderId="14" applyNumberFormat="0" applyProtection="0">
      <alignment horizontal="left" vertical="center" indent="1" justifyLastLine="1"/>
    </xf>
    <xf numFmtId="0" fontId="9" fillId="8" borderId="15" applyNumberFormat="0" applyProtection="0">
      <alignment horizontal="left" vertical="center" indent="1"/>
    </xf>
    <xf numFmtId="0" fontId="9" fillId="8" borderId="15" applyNumberFormat="0" applyProtection="0">
      <alignment horizontal="left" vertical="center" indent="1"/>
    </xf>
    <xf numFmtId="4" fontId="32" fillId="32" borderId="14" applyNumberFormat="0" applyProtection="0">
      <alignment horizontal="left" vertical="center" indent="1"/>
    </xf>
    <xf numFmtId="4" fontId="23" fillId="9" borderId="21" applyNumberFormat="0" applyProtection="0">
      <alignment horizontal="right" vertical="center"/>
    </xf>
    <xf numFmtId="4" fontId="32" fillId="9" borderId="14" applyNumberFormat="0" applyProtection="0">
      <alignment horizontal="right" vertical="center"/>
    </xf>
    <xf numFmtId="4" fontId="23" fillId="47" borderId="15" applyNumberFormat="0" applyProtection="0">
      <alignment horizontal="right" vertical="center"/>
    </xf>
    <xf numFmtId="4" fontId="23" fillId="47" borderId="15" applyNumberFormat="0" applyProtection="0">
      <alignment horizontal="right" vertical="center"/>
    </xf>
    <xf numFmtId="4" fontId="23" fillId="5" borderId="21" applyNumberFormat="0" applyProtection="0">
      <alignment horizontal="right" vertical="center"/>
    </xf>
    <xf numFmtId="4" fontId="32" fillId="48" borderId="14" applyNumberFormat="0" applyProtection="0">
      <alignment horizontal="right" vertical="center"/>
    </xf>
    <xf numFmtId="4" fontId="23" fillId="49" borderId="15" applyNumberFormat="0" applyProtection="0">
      <alignment horizontal="right" vertical="center"/>
    </xf>
    <xf numFmtId="4" fontId="23" fillId="49" borderId="15" applyNumberFormat="0" applyProtection="0">
      <alignment horizontal="right" vertical="center"/>
    </xf>
    <xf numFmtId="4" fontId="23" fillId="34" borderId="21" applyNumberFormat="0" applyProtection="0">
      <alignment horizontal="right" vertical="center"/>
    </xf>
    <xf numFmtId="4" fontId="32" fillId="34" borderId="22" applyNumberFormat="0" applyProtection="0">
      <alignment horizontal="right" vertical="center"/>
    </xf>
    <xf numFmtId="4" fontId="23" fillId="50" borderId="15" applyNumberFormat="0" applyProtection="0">
      <alignment horizontal="right" vertical="center"/>
    </xf>
    <xf numFmtId="4" fontId="23" fillId="50" borderId="15" applyNumberFormat="0" applyProtection="0">
      <alignment horizontal="right" vertical="center"/>
    </xf>
    <xf numFmtId="4" fontId="23" fillId="39" borderId="21" applyNumberFormat="0" applyProtection="0">
      <alignment horizontal="right" vertical="center"/>
    </xf>
    <xf numFmtId="4" fontId="32" fillId="39" borderId="14" applyNumberFormat="0" applyProtection="0">
      <alignment horizontal="right" vertical="center"/>
    </xf>
    <xf numFmtId="4" fontId="23" fillId="51" borderId="15" applyNumberFormat="0" applyProtection="0">
      <alignment horizontal="right" vertical="center"/>
    </xf>
    <xf numFmtId="4" fontId="23" fillId="51" borderId="15" applyNumberFormat="0" applyProtection="0">
      <alignment horizontal="right" vertical="center"/>
    </xf>
    <xf numFmtId="4" fontId="23" fillId="52" borderId="21" applyNumberFormat="0" applyProtection="0">
      <alignment horizontal="right" vertical="center"/>
    </xf>
    <xf numFmtId="4" fontId="32" fillId="52" borderId="14" applyNumberFormat="0" applyProtection="0">
      <alignment horizontal="right" vertical="center"/>
    </xf>
    <xf numFmtId="4" fontId="23" fillId="53" borderId="15" applyNumberFormat="0" applyProtection="0">
      <alignment horizontal="right" vertical="center"/>
    </xf>
    <xf numFmtId="4" fontId="23" fillId="53" borderId="15" applyNumberFormat="0" applyProtection="0">
      <alignment horizontal="right" vertical="center"/>
    </xf>
    <xf numFmtId="4" fontId="23" fillId="54" borderId="21" applyNumberFormat="0" applyProtection="0">
      <alignment horizontal="right" vertical="center"/>
    </xf>
    <xf numFmtId="4" fontId="32" fillId="54" borderId="14" applyNumberFormat="0" applyProtection="0">
      <alignment horizontal="right" vertical="center"/>
    </xf>
    <xf numFmtId="4" fontId="23" fillId="55" borderId="15" applyNumberFormat="0" applyProtection="0">
      <alignment horizontal="right" vertical="center"/>
    </xf>
    <xf numFmtId="4" fontId="23" fillId="55" borderId="15" applyNumberFormat="0" applyProtection="0">
      <alignment horizontal="right" vertical="center"/>
    </xf>
    <xf numFmtId="4" fontId="23" fillId="11" borderId="21" applyNumberFormat="0" applyProtection="0">
      <alignment horizontal="right" vertical="center"/>
    </xf>
    <xf numFmtId="4" fontId="32" fillId="11" borderId="14" applyNumberFormat="0" applyProtection="0">
      <alignment horizontal="right" vertical="center"/>
    </xf>
    <xf numFmtId="4" fontId="23" fillId="56" borderId="15" applyNumberFormat="0" applyProtection="0">
      <alignment horizontal="right" vertical="center"/>
    </xf>
    <xf numFmtId="4" fontId="23" fillId="56" borderId="15" applyNumberFormat="0" applyProtection="0">
      <alignment horizontal="right" vertical="center"/>
    </xf>
    <xf numFmtId="4" fontId="23" fillId="28" borderId="21" applyNumberFormat="0" applyProtection="0">
      <alignment horizontal="right" vertical="center"/>
    </xf>
    <xf numFmtId="4" fontId="32" fillId="28" borderId="14" applyNumberFormat="0" applyProtection="0">
      <alignment horizontal="right" vertical="center"/>
    </xf>
    <xf numFmtId="4" fontId="23" fillId="57" borderId="15" applyNumberFormat="0" applyProtection="0">
      <alignment horizontal="right" vertical="center"/>
    </xf>
    <xf numFmtId="4" fontId="23" fillId="57" borderId="15" applyNumberFormat="0" applyProtection="0">
      <alignment horizontal="right" vertical="center"/>
    </xf>
    <xf numFmtId="4" fontId="23" fillId="58" borderId="21" applyNumberFormat="0" applyProtection="0">
      <alignment horizontal="right" vertical="center"/>
    </xf>
    <xf numFmtId="4" fontId="32" fillId="58" borderId="14" applyNumberFormat="0" applyProtection="0">
      <alignment horizontal="right" vertical="center"/>
    </xf>
    <xf numFmtId="4" fontId="23" fillId="59" borderId="15" applyNumberFormat="0" applyProtection="0">
      <alignment horizontal="right" vertical="center"/>
    </xf>
    <xf numFmtId="4" fontId="23" fillId="59" borderId="15" applyNumberFormat="0" applyProtection="0">
      <alignment horizontal="right" vertical="center"/>
    </xf>
    <xf numFmtId="4" fontId="21" fillId="60" borderId="23" applyNumberFormat="0" applyProtection="0">
      <alignment horizontal="left" vertical="center" indent="1"/>
    </xf>
    <xf numFmtId="4" fontId="32" fillId="60" borderId="22" applyNumberFormat="0" applyProtection="0">
      <alignment horizontal="left" vertical="center" indent="1" justifyLastLine="1"/>
    </xf>
    <xf numFmtId="4" fontId="21" fillId="61" borderId="15" applyNumberFormat="0" applyProtection="0">
      <alignment horizontal="left" vertical="center" indent="1"/>
    </xf>
    <xf numFmtId="4" fontId="21" fillId="61" borderId="15" applyNumberFormat="0" applyProtection="0">
      <alignment horizontal="left" vertical="center" indent="1"/>
    </xf>
    <xf numFmtId="4" fontId="32" fillId="60" borderId="22" applyNumberFormat="0" applyProtection="0">
      <alignment horizontal="left" vertical="center" indent="1"/>
    </xf>
    <xf numFmtId="4" fontId="23" fillId="62" borderId="0" applyNumberFormat="0" applyProtection="0">
      <alignment horizontal="left" vertical="center" indent="1"/>
    </xf>
    <xf numFmtId="4" fontId="35" fillId="10" borderId="22" applyNumberFormat="0" applyProtection="0">
      <alignment horizontal="left" vertical="center" indent="1" justifyLastLine="1"/>
    </xf>
    <xf numFmtId="4" fontId="23" fillId="63" borderId="24" applyNumberFormat="0" applyProtection="0">
      <alignment horizontal="left" vertical="center" indent="1"/>
    </xf>
    <xf numFmtId="4" fontId="23" fillId="63" borderId="24" applyNumberFormat="0" applyProtection="0">
      <alignment horizontal="left" vertical="center" indent="1"/>
    </xf>
    <xf numFmtId="4" fontId="35" fillId="10" borderId="22" applyNumberFormat="0" applyProtection="0">
      <alignment horizontal="left" vertical="center" indent="1"/>
    </xf>
    <xf numFmtId="4" fontId="5" fillId="64" borderId="0" applyNumberFormat="0" applyProtection="0">
      <alignment horizontal="left" vertical="center" indent="1"/>
    </xf>
    <xf numFmtId="4" fontId="35" fillId="10" borderId="22" applyNumberFormat="0" applyProtection="0">
      <alignment horizontal="left" vertical="center" indent="1" justifyLastLine="1"/>
    </xf>
    <xf numFmtId="4" fontId="5" fillId="64" borderId="0" applyNumberFormat="0" applyProtection="0">
      <alignment horizontal="left" vertical="center" indent="1"/>
    </xf>
    <xf numFmtId="4" fontId="35" fillId="10" borderId="22" applyNumberFormat="0" applyProtection="0">
      <alignment horizontal="left" vertical="center" indent="1"/>
    </xf>
    <xf numFmtId="4" fontId="21" fillId="4" borderId="21" applyNumberFormat="0" applyProtection="0">
      <alignment horizontal="center" vertical="top"/>
    </xf>
    <xf numFmtId="4" fontId="32" fillId="4" borderId="14" applyNumberFormat="0" applyProtection="0">
      <alignment horizontal="right" vertical="center"/>
    </xf>
    <xf numFmtId="0" fontId="30" fillId="8" borderId="15" applyNumberFormat="0" applyProtection="0">
      <alignment horizontal="center" vertical="center"/>
    </xf>
    <xf numFmtId="0" fontId="30" fillId="8" borderId="15" applyNumberFormat="0" applyProtection="0">
      <alignment horizontal="center" vertical="center"/>
    </xf>
    <xf numFmtId="4" fontId="3" fillId="62" borderId="0" applyNumberFormat="0" applyProtection="0">
      <alignment horizontal="left" vertical="center" indent="1"/>
    </xf>
    <xf numFmtId="4" fontId="32" fillId="62" borderId="22" applyNumberFormat="0" applyProtection="0">
      <alignment horizontal="left" vertical="center" indent="1" justifyLastLine="1"/>
    </xf>
    <xf numFmtId="4" fontId="3" fillId="63" borderId="15" applyNumberFormat="0" applyProtection="0">
      <alignment horizontal="left" vertical="center" indent="1"/>
    </xf>
    <xf numFmtId="4" fontId="3" fillId="63" borderId="15" applyNumberFormat="0" applyProtection="0">
      <alignment horizontal="left" vertical="center" indent="1"/>
    </xf>
    <xf numFmtId="4" fontId="32" fillId="62" borderId="22" applyNumberFormat="0" applyProtection="0">
      <alignment horizontal="left" vertical="center" indent="1"/>
    </xf>
    <xf numFmtId="4" fontId="3" fillId="46" borderId="0" applyNumberFormat="0" applyProtection="0">
      <alignment horizontal="left" vertical="center" indent="1"/>
    </xf>
    <xf numFmtId="4" fontId="32" fillId="4" borderId="22" applyNumberFormat="0" applyProtection="0">
      <alignment horizontal="left" vertical="center" indent="1" justifyLastLine="1"/>
    </xf>
    <xf numFmtId="4" fontId="3" fillId="65" borderId="15" applyNumberFormat="0" applyProtection="0">
      <alignment horizontal="left" vertical="center" indent="1"/>
    </xf>
    <xf numFmtId="4" fontId="3" fillId="65" borderId="15" applyNumberFormat="0" applyProtection="0">
      <alignment horizontal="left" vertical="center" indent="1"/>
    </xf>
    <xf numFmtId="4" fontId="32" fillId="4" borderId="22" applyNumberFormat="0" applyProtection="0">
      <alignment horizontal="left" vertical="center" indent="1"/>
    </xf>
    <xf numFmtId="0" fontId="27" fillId="64" borderId="21" applyNumberFormat="0" applyProtection="0">
      <alignment horizontal="left" vertical="center" indent="1"/>
    </xf>
    <xf numFmtId="0" fontId="32" fillId="12" borderId="14" applyNumberFormat="0" applyProtection="0">
      <alignment horizontal="left" vertical="center" indent="1" justifyLastLine="1"/>
    </xf>
    <xf numFmtId="0" fontId="7" fillId="65" borderId="15" applyNumberFormat="0" applyProtection="0">
      <alignment horizontal="left" vertical="center" wrapText="1" indent="1"/>
    </xf>
    <xf numFmtId="0" fontId="7" fillId="65" borderId="15" applyNumberFormat="0" applyProtection="0">
      <alignment horizontal="left" vertical="center" wrapText="1" indent="1"/>
    </xf>
    <xf numFmtId="0" fontId="45" fillId="0" borderId="15" applyNumberFormat="0" applyProtection="0">
      <alignment horizontal="left" vertical="center" wrapText="1" justifyLastLine="1"/>
    </xf>
    <xf numFmtId="0" fontId="32" fillId="12" borderId="14" applyNumberFormat="0" applyProtection="0">
      <alignment horizontal="left" vertical="center" indent="1"/>
    </xf>
    <xf numFmtId="0" fontId="7" fillId="64" borderId="21" applyNumberFormat="0" applyProtection="0">
      <alignment horizontal="left" vertical="top" indent="1"/>
    </xf>
    <xf numFmtId="0" fontId="32" fillId="10" borderId="21" applyNumberFormat="0" applyProtection="0">
      <alignment horizontal="left" vertical="top" indent="1"/>
    </xf>
    <xf numFmtId="0" fontId="7" fillId="65" borderId="15" applyNumberFormat="0" applyProtection="0">
      <alignment horizontal="left" vertical="center" indent="1"/>
    </xf>
    <xf numFmtId="0" fontId="7" fillId="65" borderId="15" applyNumberFormat="0" applyProtection="0">
      <alignment horizontal="left" vertical="center" indent="1"/>
    </xf>
    <xf numFmtId="0" fontId="27" fillId="46" borderId="21" applyNumberFormat="0" applyProtection="0">
      <alignment horizontal="left" vertical="center" indent="1"/>
    </xf>
    <xf numFmtId="0" fontId="32" fillId="37" borderId="14" applyNumberFormat="0" applyProtection="0">
      <alignment horizontal="left" vertical="center" indent="1" justifyLastLine="1"/>
    </xf>
    <xf numFmtId="0" fontId="7" fillId="66" borderId="15" applyNumberFormat="0" applyProtection="0">
      <alignment horizontal="left" vertical="center" wrapText="1" indent="1"/>
    </xf>
    <xf numFmtId="0" fontId="7" fillId="66" borderId="15" applyNumberFormat="0" applyProtection="0">
      <alignment horizontal="left" vertical="center" wrapText="1" indent="1"/>
    </xf>
    <xf numFmtId="0" fontId="45" fillId="0" borderId="15" applyNumberFormat="0" applyProtection="0">
      <alignment horizontal="left" vertical="center" wrapText="1"/>
    </xf>
    <xf numFmtId="0" fontId="32" fillId="37" borderId="14" applyNumberFormat="0" applyProtection="0">
      <alignment horizontal="left" vertical="center" indent="1"/>
    </xf>
    <xf numFmtId="0" fontId="7" fillId="46" borderId="21" applyNumberFormat="0" applyProtection="0">
      <alignment horizontal="left" vertical="top" indent="1"/>
    </xf>
    <xf numFmtId="0" fontId="32" fillId="4" borderId="21" applyNumberFormat="0" applyProtection="0">
      <alignment horizontal="left" vertical="top" indent="1"/>
    </xf>
    <xf numFmtId="0" fontId="7" fillId="66" borderId="15" applyNumberFormat="0" applyProtection="0">
      <alignment horizontal="left" vertical="center" indent="1"/>
    </xf>
    <xf numFmtId="0" fontId="7" fillId="66" borderId="15" applyNumberFormat="0" applyProtection="0">
      <alignment horizontal="left" vertical="center" indent="1"/>
    </xf>
    <xf numFmtId="0" fontId="27" fillId="67" borderId="21" applyNumberFormat="0" applyProtection="0">
      <alignment horizontal="left" vertical="center" indent="1"/>
    </xf>
    <xf numFmtId="0" fontId="32" fillId="8" borderId="14" applyNumberFormat="0" applyProtection="0">
      <alignment horizontal="left" vertical="center" indent="1" justifyLastLine="1"/>
    </xf>
    <xf numFmtId="0" fontId="7" fillId="68" borderId="15" applyNumberFormat="0" applyProtection="0">
      <alignment horizontal="left" vertical="center" wrapText="1" indent="1"/>
    </xf>
    <xf numFmtId="0" fontId="7" fillId="68" borderId="15" applyNumberFormat="0" applyProtection="0">
      <alignment horizontal="left" vertical="center" wrapText="1" indent="1"/>
    </xf>
    <xf numFmtId="0" fontId="45" fillId="0" borderId="15" applyNumberFormat="0" applyProtection="0">
      <alignment horizontal="left" vertical="center" wrapText="1"/>
    </xf>
    <xf numFmtId="0" fontId="32" fillId="8" borderId="14" applyNumberFormat="0" applyProtection="0">
      <alignment horizontal="left" vertical="center" indent="1"/>
    </xf>
    <xf numFmtId="0" fontId="7" fillId="67" borderId="21" applyNumberFormat="0" applyProtection="0">
      <alignment horizontal="left" vertical="top" indent="1"/>
    </xf>
    <xf numFmtId="0" fontId="32" fillId="8" borderId="21" applyNumberFormat="0" applyProtection="0">
      <alignment horizontal="left" vertical="top" indent="1"/>
    </xf>
    <xf numFmtId="0" fontId="7" fillId="68" borderId="15" applyNumberFormat="0" applyProtection="0">
      <alignment horizontal="left" vertical="center" indent="1"/>
    </xf>
    <xf numFmtId="0" fontId="7" fillId="68" borderId="15" applyNumberFormat="0" applyProtection="0">
      <alignment horizontal="left" vertical="center" indent="1"/>
    </xf>
    <xf numFmtId="0" fontId="7" fillId="69" borderId="21" applyNumberFormat="0" applyProtection="0">
      <alignment horizontal="left" vertical="center" indent="1"/>
    </xf>
    <xf numFmtId="0" fontId="32" fillId="62" borderId="14" applyNumberFormat="0" applyProtection="0">
      <alignment horizontal="left" vertical="center" indent="1" justifyLastLine="1"/>
    </xf>
    <xf numFmtId="0" fontId="7" fillId="70" borderId="15" applyNumberFormat="0" applyProtection="0">
      <alignment horizontal="left" vertical="center" wrapText="1" indent="1"/>
    </xf>
    <xf numFmtId="0" fontId="7" fillId="70" borderId="15" applyNumberFormat="0" applyProtection="0">
      <alignment horizontal="left" vertical="center" wrapText="1" indent="1"/>
    </xf>
    <xf numFmtId="0" fontId="31" fillId="0" borderId="15" applyNumberFormat="0" applyProtection="0">
      <alignment horizontal="left" vertical="center" wrapText="1"/>
    </xf>
    <xf numFmtId="0" fontId="32" fillId="62" borderId="14" applyNumberFormat="0" applyProtection="0">
      <alignment horizontal="left" vertical="center" indent="1"/>
    </xf>
    <xf numFmtId="0" fontId="7" fillId="69" borderId="21" applyNumberFormat="0" applyProtection="0">
      <alignment horizontal="left" vertical="top" indent="1"/>
    </xf>
    <xf numFmtId="0" fontId="32" fillId="62" borderId="21" applyNumberFormat="0" applyProtection="0">
      <alignment horizontal="left" vertical="top" indent="1"/>
    </xf>
    <xf numFmtId="0" fontId="7" fillId="70" borderId="15" applyNumberFormat="0" applyProtection="0">
      <alignment horizontal="left" vertical="center" indent="1"/>
    </xf>
    <xf numFmtId="0" fontId="7" fillId="70" borderId="15" applyNumberFormat="0" applyProtection="0">
      <alignment horizontal="left" vertical="center" indent="1"/>
    </xf>
    <xf numFmtId="0" fontId="7" fillId="0" borderId="0"/>
    <xf numFmtId="0" fontId="32" fillId="7" borderId="25" applyNumberFormat="0">
      <protection locked="0"/>
    </xf>
    <xf numFmtId="0" fontId="7" fillId="0" borderId="0"/>
    <xf numFmtId="0" fontId="7" fillId="0" borderId="0"/>
    <xf numFmtId="0" fontId="35" fillId="0" borderId="0"/>
    <xf numFmtId="0" fontId="33" fillId="10" borderId="26" applyBorder="0"/>
    <xf numFmtId="4" fontId="23" fillId="43" borderId="21" applyNumberFormat="0" applyProtection="0">
      <alignment vertical="center"/>
    </xf>
    <xf numFmtId="4" fontId="34" fillId="6" borderId="21" applyNumberFormat="0" applyProtection="0">
      <alignment vertical="center"/>
    </xf>
    <xf numFmtId="4" fontId="23" fillId="43" borderId="15" applyNumberFormat="0" applyProtection="0">
      <alignment vertical="center"/>
    </xf>
    <xf numFmtId="4" fontId="23" fillId="43" borderId="15" applyNumberFormat="0" applyProtection="0">
      <alignment vertical="center"/>
    </xf>
    <xf numFmtId="4" fontId="24" fillId="43" borderId="21" applyNumberFormat="0" applyProtection="0">
      <alignment vertical="center"/>
    </xf>
    <xf numFmtId="4" fontId="44" fillId="0" borderId="4" applyNumberFormat="0" applyProtection="0">
      <alignment vertical="center"/>
    </xf>
    <xf numFmtId="4" fontId="24" fillId="43" borderId="15" applyNumberFormat="0" applyProtection="0">
      <alignment vertical="center"/>
    </xf>
    <xf numFmtId="4" fontId="24" fillId="43" borderId="15" applyNumberFormat="0" applyProtection="0">
      <alignment vertical="center"/>
    </xf>
    <xf numFmtId="4" fontId="43" fillId="43" borderId="3" applyNumberFormat="0" applyProtection="0">
      <alignment vertical="center"/>
    </xf>
    <xf numFmtId="4" fontId="23" fillId="43" borderId="21" applyNumberFormat="0" applyProtection="0">
      <alignment horizontal="left" vertical="center" indent="1"/>
    </xf>
    <xf numFmtId="4" fontId="34" fillId="12" borderId="21" applyNumberFormat="0" applyProtection="0">
      <alignment horizontal="left" vertical="center" indent="1"/>
    </xf>
    <xf numFmtId="4" fontId="23" fillId="43" borderId="15" applyNumberFormat="0" applyProtection="0">
      <alignment horizontal="left" vertical="center" indent="1"/>
    </xf>
    <xf numFmtId="4" fontId="23" fillId="43" borderId="15" applyNumberFormat="0" applyProtection="0">
      <alignment horizontal="left" vertical="center" indent="1"/>
    </xf>
    <xf numFmtId="0" fontId="23" fillId="43" borderId="21" applyNumberFormat="0" applyProtection="0">
      <alignment horizontal="left" vertical="top" indent="1"/>
    </xf>
    <xf numFmtId="0" fontId="34" fillId="6" borderId="21" applyNumberFormat="0" applyProtection="0">
      <alignment horizontal="left" vertical="top" indent="1"/>
    </xf>
    <xf numFmtId="4" fontId="23" fillId="43" borderId="15" applyNumberFormat="0" applyProtection="0">
      <alignment horizontal="left" vertical="center" indent="1"/>
    </xf>
    <xf numFmtId="4" fontId="23" fillId="43" borderId="15" applyNumberFormat="0" applyProtection="0">
      <alignment horizontal="left" vertical="center" indent="1"/>
    </xf>
    <xf numFmtId="4" fontId="23" fillId="62" borderId="21" applyNumberFormat="0" applyProtection="0">
      <alignment horizontal="right" vertical="center"/>
    </xf>
    <xf numFmtId="4" fontId="32" fillId="0" borderId="14" applyNumberFormat="0" applyProtection="0">
      <alignment horizontal="right" vertical="center"/>
    </xf>
    <xf numFmtId="4" fontId="23" fillId="63" borderId="15" applyNumberFormat="0" applyProtection="0">
      <alignment horizontal="right" vertical="center"/>
    </xf>
    <xf numFmtId="4" fontId="23" fillId="63" borderId="15" applyNumberFormat="0" applyProtection="0">
      <alignment horizontal="right" vertical="center"/>
    </xf>
    <xf numFmtId="4" fontId="46" fillId="0" borderId="15" applyNumberFormat="0" applyProtection="0">
      <alignment horizontal="right" vertical="center"/>
    </xf>
    <xf numFmtId="4" fontId="24" fillId="62" borderId="21" applyNumberFormat="0" applyProtection="0">
      <alignment horizontal="right" vertical="center"/>
    </xf>
    <xf numFmtId="4" fontId="43" fillId="71" borderId="14" applyNumberFormat="0" applyProtection="0">
      <alignment horizontal="right" vertical="center"/>
    </xf>
    <xf numFmtId="4" fontId="24" fillId="63" borderId="15" applyNumberFormat="0" applyProtection="0">
      <alignment horizontal="right" vertical="center"/>
    </xf>
    <xf numFmtId="4" fontId="24" fillId="63" borderId="15" applyNumberFormat="0" applyProtection="0">
      <alignment horizontal="right" vertical="center"/>
    </xf>
    <xf numFmtId="4" fontId="23" fillId="4" borderId="21" applyNumberFormat="0" applyProtection="0">
      <alignment horizontal="left" vertical="center" indent="1"/>
    </xf>
    <xf numFmtId="4" fontId="32" fillId="32" borderId="14" applyNumberFormat="0" applyProtection="0">
      <alignment horizontal="left" vertical="center" indent="1" justifyLastLine="1"/>
    </xf>
    <xf numFmtId="0" fontId="7" fillId="70" borderId="15" applyNumberFormat="0" applyProtection="0">
      <alignment horizontal="left" vertical="center" indent="1"/>
    </xf>
    <xf numFmtId="0" fontId="7" fillId="70" borderId="15" applyNumberFormat="0" applyProtection="0">
      <alignment horizontal="left" vertical="center" indent="1"/>
    </xf>
    <xf numFmtId="0" fontId="31" fillId="70" borderId="15" applyNumberFormat="0" applyProtection="0">
      <alignment horizontal="left" vertical="center" indent="1"/>
    </xf>
    <xf numFmtId="4" fontId="32" fillId="32" borderId="14" applyNumberFormat="0" applyProtection="0">
      <alignment horizontal="left" vertical="center" indent="1"/>
    </xf>
    <xf numFmtId="0" fontId="21" fillId="46" borderId="21" applyNumberFormat="0" applyProtection="0">
      <alignment horizontal="center" vertical="top" wrapText="1"/>
    </xf>
    <xf numFmtId="0" fontId="34" fillId="4" borderId="21" applyNumberFormat="0" applyProtection="0">
      <alignment horizontal="left" vertical="top" indent="1"/>
    </xf>
    <xf numFmtId="0" fontId="9" fillId="8" borderId="15" applyNumberFormat="0" applyProtection="0">
      <alignment horizontal="center" vertical="top" wrapText="1"/>
    </xf>
    <xf numFmtId="0" fontId="9" fillId="8" borderId="15" applyNumberFormat="0" applyProtection="0">
      <alignment horizontal="center" vertical="top" wrapText="1"/>
    </xf>
    <xf numFmtId="4" fontId="25" fillId="72" borderId="0" applyNumberFormat="0" applyProtection="0">
      <alignment horizontal="left" vertical="top" indent="1"/>
    </xf>
    <xf numFmtId="4" fontId="37" fillId="72" borderId="22" applyNumberFormat="0" applyProtection="0">
      <alignment horizontal="left" vertical="center" indent="1" justifyLastLine="1"/>
    </xf>
    <xf numFmtId="0" fontId="29" fillId="0" borderId="0" applyNumberFormat="0" applyProtection="0"/>
    <xf numFmtId="0" fontId="29" fillId="0" borderId="0" applyNumberFormat="0" applyProtection="0"/>
    <xf numFmtId="4" fontId="37" fillId="72" borderId="22" applyNumberFormat="0" applyProtection="0">
      <alignment horizontal="left" vertical="center" indent="1"/>
    </xf>
    <xf numFmtId="0" fontId="44" fillId="0" borderId="4"/>
    <xf numFmtId="0" fontId="32" fillId="73" borderId="3"/>
    <xf numFmtId="4" fontId="26" fillId="62" borderId="21" applyNumberFormat="0" applyProtection="0">
      <alignment horizontal="right" vertical="center"/>
    </xf>
    <xf numFmtId="4" fontId="38" fillId="7" borderId="14" applyNumberFormat="0" applyProtection="0">
      <alignment horizontal="right" vertical="center"/>
    </xf>
    <xf numFmtId="4" fontId="26" fillId="63" borderId="15" applyNumberFormat="0" applyProtection="0">
      <alignment horizontal="right" vertical="center"/>
    </xf>
    <xf numFmtId="4" fontId="26" fillId="63" borderId="15" applyNumberFormat="0" applyProtection="0">
      <alignment horizontal="right" vertical="center"/>
    </xf>
    <xf numFmtId="0" fontId="4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1" fillId="0" borderId="27" applyNumberFormat="0" applyFill="0" applyAlignment="0" applyProtection="0"/>
    <xf numFmtId="0" fontId="53" fillId="26" borderId="14" applyNumberFormat="0" applyAlignment="0" applyProtection="0"/>
  </cellStyleXfs>
  <cellXfs count="23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0" fontId="17" fillId="2" borderId="3" xfId="0" quotePrefix="1" applyFont="1" applyFill="1" applyBorder="1" applyAlignment="1">
      <alignment horizontal="left" vertical="center"/>
    </xf>
    <xf numFmtId="49" fontId="18" fillId="0" borderId="3" xfId="0" applyNumberFormat="1" applyFont="1" applyBorder="1" applyAlignment="1">
      <alignment horizontal="left" vertical="center" wrapText="1"/>
    </xf>
    <xf numFmtId="4" fontId="9" fillId="2" borderId="3" xfId="0" applyNumberFormat="1" applyFont="1" applyFill="1" applyBorder="1" applyAlignment="1">
      <alignment vertical="center" wrapText="1"/>
    </xf>
    <xf numFmtId="49" fontId="18" fillId="0" borderId="8" xfId="0" applyNumberFormat="1" applyFont="1" applyBorder="1" applyAlignment="1">
      <alignment horizontal="left" vertical="center" wrapText="1" shrinkToFit="1"/>
    </xf>
    <xf numFmtId="49" fontId="17" fillId="0" borderId="3" xfId="0" applyNumberFormat="1" applyFont="1" applyBorder="1" applyAlignment="1">
      <alignment horizontal="left" vertical="center" wrapText="1" shrinkToFit="1"/>
    </xf>
    <xf numFmtId="0" fontId="17" fillId="2" borderId="3" xfId="0" quotePrefix="1" applyFont="1" applyFill="1" applyBorder="1" applyAlignment="1">
      <alignment horizontal="left"/>
    </xf>
    <xf numFmtId="49" fontId="18" fillId="0" borderId="3" xfId="0" applyNumberFormat="1" applyFont="1" applyBorder="1" applyAlignment="1">
      <alignment horizontal="left" wrapText="1"/>
    </xf>
    <xf numFmtId="0" fontId="17" fillId="2" borderId="3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4" fontId="3" fillId="2" borderId="3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0" fontId="19" fillId="2" borderId="3" xfId="0" applyFont="1" applyFill="1" applyBorder="1" applyAlignment="1">
      <alignment horizontal="left" vertical="center" wrapText="1"/>
    </xf>
    <xf numFmtId="4" fontId="9" fillId="3" borderId="3" xfId="0" applyNumberFormat="1" applyFont="1" applyFill="1" applyBorder="1" applyAlignment="1">
      <alignment vertical="center"/>
    </xf>
    <xf numFmtId="4" fontId="19" fillId="3" borderId="3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/>
    </xf>
    <xf numFmtId="0" fontId="17" fillId="2" borderId="3" xfId="0" applyFont="1" applyFill="1" applyBorder="1" applyAlignment="1">
      <alignment horizontal="left" vertical="center" wrapText="1"/>
    </xf>
    <xf numFmtId="4" fontId="17" fillId="2" borderId="3" xfId="0" applyNumberFormat="1" applyFont="1" applyFill="1" applyBorder="1" applyAlignment="1">
      <alignment vertical="center" wrapText="1"/>
    </xf>
    <xf numFmtId="0" fontId="16" fillId="0" borderId="0" xfId="0" applyFont="1"/>
    <xf numFmtId="49" fontId="7" fillId="0" borderId="3" xfId="0" applyNumberFormat="1" applyFont="1" applyBorder="1" applyAlignment="1">
      <alignment horizontal="left" vertical="center" wrapText="1"/>
    </xf>
    <xf numFmtId="49" fontId="57" fillId="0" borderId="3" xfId="0" applyNumberFormat="1" applyFont="1" applyBorder="1" applyAlignment="1">
      <alignment horizontal="left" vertical="center" wrapText="1"/>
    </xf>
    <xf numFmtId="49" fontId="57" fillId="0" borderId="8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 shrinkToFit="1"/>
    </xf>
    <xf numFmtId="49" fontId="57" fillId="0" borderId="3" xfId="0" applyNumberFormat="1" applyFont="1" applyBorder="1" applyAlignment="1">
      <alignment horizontal="left" vertical="center" wrapText="1" shrinkToFit="1"/>
    </xf>
    <xf numFmtId="49" fontId="57" fillId="0" borderId="7" xfId="0" applyNumberFormat="1" applyFont="1" applyBorder="1" applyAlignment="1">
      <alignment horizontal="left" vertical="center" wrapText="1"/>
    </xf>
    <xf numFmtId="49" fontId="57" fillId="0" borderId="10" xfId="0" applyNumberFormat="1" applyFont="1" applyBorder="1" applyAlignment="1">
      <alignment horizontal="left" vertical="top" wrapText="1"/>
    </xf>
    <xf numFmtId="49" fontId="57" fillId="0" borderId="11" xfId="0" applyNumberFormat="1" applyFont="1" applyBorder="1" applyAlignment="1">
      <alignment horizontal="left" vertical="center" wrapText="1"/>
    </xf>
    <xf numFmtId="49" fontId="57" fillId="0" borderId="9" xfId="0" applyNumberFormat="1" applyFont="1" applyBorder="1" applyAlignment="1">
      <alignment horizontal="left" vertical="top" wrapText="1"/>
    </xf>
    <xf numFmtId="49" fontId="57" fillId="0" borderId="12" xfId="0" applyNumberFormat="1" applyFont="1" applyBorder="1" applyAlignment="1">
      <alignment horizontal="left" vertical="center" wrapText="1"/>
    </xf>
    <xf numFmtId="0" fontId="17" fillId="2" borderId="3" xfId="0" quotePrefix="1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vertical="center"/>
    </xf>
    <xf numFmtId="0" fontId="59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1" fillId="0" borderId="5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 wrapText="1"/>
    </xf>
    <xf numFmtId="0" fontId="58" fillId="0" borderId="0" xfId="0" applyFont="1"/>
    <xf numFmtId="0" fontId="65" fillId="0" borderId="0" xfId="0" applyFont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67" fillId="0" borderId="5" xfId="0" applyFont="1" applyBorder="1" applyAlignment="1">
      <alignment horizontal="center" vertical="center"/>
    </xf>
    <xf numFmtId="0" fontId="9" fillId="0" borderId="3" xfId="0" quotePrefix="1" applyFont="1" applyBorder="1" applyAlignment="1">
      <alignment horizontal="center" vertical="center" wrapText="1"/>
    </xf>
    <xf numFmtId="0" fontId="68" fillId="2" borderId="3" xfId="0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right"/>
    </xf>
    <xf numFmtId="0" fontId="69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71" fillId="0" borderId="0" xfId="0" applyFont="1"/>
    <xf numFmtId="0" fontId="63" fillId="0" borderId="0" xfId="0" applyFont="1" applyAlignment="1">
      <alignment vertical="center" wrapText="1"/>
    </xf>
    <xf numFmtId="0" fontId="68" fillId="3" borderId="3" xfId="0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/>
    <xf numFmtId="4" fontId="17" fillId="2" borderId="3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 applyProtection="1">
      <alignment horizontal="right" vertical="top" shrinkToFit="1"/>
      <protection locked="0"/>
    </xf>
    <xf numFmtId="4" fontId="7" fillId="0" borderId="7" xfId="0" applyNumberFormat="1" applyFont="1" applyBorder="1" applyAlignment="1" applyProtection="1">
      <alignment horizontal="right" vertical="top" shrinkToFit="1"/>
      <protection locked="0"/>
    </xf>
    <xf numFmtId="4" fontId="7" fillId="0" borderId="6" xfId="0" applyNumberFormat="1" applyFont="1" applyBorder="1" applyAlignment="1" applyProtection="1">
      <alignment horizontal="right" vertical="top" shrinkToFit="1"/>
      <protection locked="0"/>
    </xf>
    <xf numFmtId="4" fontId="8" fillId="2" borderId="3" xfId="0" applyNumberFormat="1" applyFont="1" applyFill="1" applyBorder="1" applyAlignment="1">
      <alignment horizontal="right"/>
    </xf>
    <xf numFmtId="0" fontId="9" fillId="3" borderId="3" xfId="0" applyFont="1" applyFill="1" applyBorder="1" applyAlignment="1">
      <alignment horizontal="center" vertical="center" wrapText="1"/>
    </xf>
    <xf numFmtId="0" fontId="28" fillId="2" borderId="3" xfId="0" quotePrefix="1" applyFont="1" applyFill="1" applyBorder="1" applyAlignment="1">
      <alignment horizontal="left" vertical="center"/>
    </xf>
    <xf numFmtId="4" fontId="9" fillId="2" borderId="3" xfId="0" applyNumberFormat="1" applyFont="1" applyFill="1" applyBorder="1" applyAlignment="1">
      <alignment horizontal="right"/>
    </xf>
    <xf numFmtId="4" fontId="71" fillId="0" borderId="3" xfId="0" applyNumberFormat="1" applyFont="1" applyBorder="1"/>
    <xf numFmtId="0" fontId="72" fillId="0" borderId="0" xfId="0" applyFont="1"/>
    <xf numFmtId="4" fontId="9" fillId="2" borderId="3" xfId="0" quotePrefix="1" applyNumberFormat="1" applyFont="1" applyFill="1" applyBorder="1" applyAlignment="1">
      <alignment horizontal="right" wrapText="1"/>
    </xf>
    <xf numFmtId="0" fontId="7" fillId="0" borderId="0" xfId="0" applyFont="1"/>
    <xf numFmtId="4" fontId="9" fillId="0" borderId="3" xfId="0" applyNumberFormat="1" applyFont="1" applyBorder="1" applyAlignment="1">
      <alignment horizontal="right"/>
    </xf>
    <xf numFmtId="4" fontId="67" fillId="0" borderId="3" xfId="0" applyNumberFormat="1" applyFont="1" applyBorder="1"/>
    <xf numFmtId="4" fontId="73" fillId="0" borderId="3" xfId="0" applyNumberFormat="1" applyFont="1" applyBorder="1"/>
    <xf numFmtId="4" fontId="73" fillId="0" borderId="0" xfId="0" applyNumberFormat="1" applyFont="1"/>
    <xf numFmtId="0" fontId="7" fillId="0" borderId="0" xfId="0" applyFont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1" xfId="0" quotePrefix="1" applyFont="1" applyFill="1" applyBorder="1" applyAlignment="1">
      <alignment horizontal="left" vertical="center"/>
    </xf>
    <xf numFmtId="0" fontId="7" fillId="2" borderId="2" xfId="0" quotePrefix="1" applyFont="1" applyFill="1" applyBorder="1" applyAlignment="1">
      <alignment horizontal="left" vertical="center"/>
    </xf>
    <xf numFmtId="0" fontId="7" fillId="2" borderId="4" xfId="0" quotePrefix="1" applyFont="1" applyFill="1" applyBorder="1" applyAlignment="1">
      <alignment horizontal="left" vertical="center"/>
    </xf>
    <xf numFmtId="0" fontId="7" fillId="0" borderId="4" xfId="1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4" fillId="0" borderId="0" xfId="0" applyNumberFormat="1" applyFont="1" applyAlignment="1">
      <alignment vertical="top" wrapText="1"/>
    </xf>
    <xf numFmtId="4" fontId="71" fillId="0" borderId="0" xfId="0" applyNumberFormat="1" applyFont="1"/>
    <xf numFmtId="0" fontId="71" fillId="2" borderId="0" xfId="0" applyFont="1" applyFill="1"/>
    <xf numFmtId="0" fontId="67" fillId="0" borderId="0" xfId="0" applyFont="1"/>
    <xf numFmtId="0" fontId="75" fillId="0" borderId="0" xfId="0" applyFont="1" applyAlignment="1">
      <alignment vertical="top" wrapText="1"/>
    </xf>
    <xf numFmtId="4" fontId="63" fillId="2" borderId="3" xfId="0" applyNumberFormat="1" applyFont="1" applyFill="1" applyBorder="1" applyAlignment="1">
      <alignment horizontal="left" vertical="center"/>
    </xf>
    <xf numFmtId="0" fontId="58" fillId="0" borderId="0" xfId="0" applyFont="1" applyAlignment="1">
      <alignment horizontal="left" vertical="center"/>
    </xf>
    <xf numFmtId="4" fontId="62" fillId="2" borderId="3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4" fontId="7" fillId="2" borderId="4" xfId="0" applyNumberFormat="1" applyFont="1" applyFill="1" applyBorder="1" applyAlignment="1">
      <alignment horizontal="left" vertical="center"/>
    </xf>
    <xf numFmtId="4" fontId="7" fillId="2" borderId="3" xfId="0" applyNumberFormat="1" applyFont="1" applyFill="1" applyBorder="1" applyAlignment="1">
      <alignment horizontal="left" vertical="center"/>
    </xf>
    <xf numFmtId="4" fontId="7" fillId="2" borderId="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9" fillId="3" borderId="3" xfId="0" applyFont="1" applyFill="1" applyBorder="1" applyAlignment="1">
      <alignment horizontal="right" vertical="center" wrapText="1"/>
    </xf>
    <xf numFmtId="0" fontId="68" fillId="3" borderId="3" xfId="0" applyFont="1" applyFill="1" applyBorder="1" applyAlignment="1">
      <alignment horizontal="right" vertical="center" wrapText="1"/>
    </xf>
    <xf numFmtId="4" fontId="58" fillId="0" borderId="0" xfId="0" applyNumberFormat="1" applyFont="1"/>
    <xf numFmtId="4" fontId="58" fillId="0" borderId="0" xfId="0" applyNumberFormat="1" applyFont="1" applyAlignment="1">
      <alignment horizontal="left" vertical="center"/>
    </xf>
    <xf numFmtId="0" fontId="1" fillId="0" borderId="0" xfId="0" applyFont="1"/>
    <xf numFmtId="4" fontId="9" fillId="74" borderId="3" xfId="0" quotePrefix="1" applyNumberFormat="1" applyFont="1" applyFill="1" applyBorder="1" applyAlignment="1">
      <alignment horizontal="right" wrapText="1"/>
    </xf>
    <xf numFmtId="0" fontId="0" fillId="2" borderId="0" xfId="0" applyFill="1"/>
    <xf numFmtId="4" fontId="5" fillId="2" borderId="28" xfId="0" applyNumberFormat="1" applyFont="1" applyFill="1" applyBorder="1" applyAlignment="1">
      <alignment horizontal="right"/>
    </xf>
    <xf numFmtId="4" fontId="62" fillId="2" borderId="3" xfId="0" applyNumberFormat="1" applyFont="1" applyFill="1" applyBorder="1" applyAlignment="1">
      <alignment horizontal="right"/>
    </xf>
    <xf numFmtId="4" fontId="63" fillId="2" borderId="3" xfId="0" applyNumberFormat="1" applyFont="1" applyFill="1" applyBorder="1" applyAlignment="1">
      <alignment horizontal="right"/>
    </xf>
    <xf numFmtId="4" fontId="63" fillId="2" borderId="3" xfId="0" applyNumberFormat="1" applyFont="1" applyFill="1" applyBorder="1" applyAlignment="1">
      <alignment horizontal="right" wrapText="1"/>
    </xf>
    <xf numFmtId="4" fontId="58" fillId="0" borderId="3" xfId="0" applyNumberFormat="1" applyFont="1" applyBorder="1"/>
    <xf numFmtId="4" fontId="66" fillId="2" borderId="28" xfId="0" applyNumberFormat="1" applyFont="1" applyFill="1" applyBorder="1" applyAlignment="1">
      <alignment horizontal="right"/>
    </xf>
    <xf numFmtId="4" fontId="66" fillId="74" borderId="28" xfId="0" applyNumberFormat="1" applyFont="1" applyFill="1" applyBorder="1" applyAlignment="1">
      <alignment horizontal="right"/>
    </xf>
    <xf numFmtId="0" fontId="17" fillId="2" borderId="3" xfId="0" applyFont="1" applyFill="1" applyBorder="1" applyAlignment="1">
      <alignment horizontal="left" vertical="center" wrapText="1" indent="1"/>
    </xf>
    <xf numFmtId="4" fontId="66" fillId="2" borderId="3" xfId="0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horizontal="left" vertical="center" wrapText="1"/>
    </xf>
    <xf numFmtId="4" fontId="17" fillId="0" borderId="13" xfId="0" applyNumberFormat="1" applyFont="1" applyBorder="1" applyAlignment="1">
      <alignment horizontal="right"/>
    </xf>
    <xf numFmtId="0" fontId="71" fillId="0" borderId="3" xfId="0" applyFont="1" applyBorder="1"/>
    <xf numFmtId="4" fontId="9" fillId="2" borderId="4" xfId="0" applyNumberFormat="1" applyFont="1" applyFill="1" applyBorder="1" applyAlignment="1">
      <alignment horizontal="right" vertical="center"/>
    </xf>
    <xf numFmtId="4" fontId="7" fillId="2" borderId="4" xfId="0" applyNumberFormat="1" applyFont="1" applyFill="1" applyBorder="1" applyAlignment="1">
      <alignment horizontal="right" vertical="center" wrapText="1"/>
    </xf>
    <xf numFmtId="4" fontId="7" fillId="2" borderId="4" xfId="0" applyNumberFormat="1" applyFont="1" applyFill="1" applyBorder="1" applyAlignment="1">
      <alignment horizontal="right"/>
    </xf>
    <xf numFmtId="4" fontId="9" fillId="2" borderId="4" xfId="0" applyNumberFormat="1" applyFont="1" applyFill="1" applyBorder="1" applyAlignment="1">
      <alignment horizontal="left" vertical="center"/>
    </xf>
    <xf numFmtId="4" fontId="7" fillId="0" borderId="4" xfId="1" applyNumberFormat="1" applyFont="1" applyBorder="1" applyAlignment="1">
      <alignment horizontal="right" vertical="center" wrapText="1"/>
    </xf>
    <xf numFmtId="4" fontId="7" fillId="0" borderId="3" xfId="0" applyNumberFormat="1" applyFont="1" applyBorder="1"/>
    <xf numFmtId="4" fontId="7" fillId="0" borderId="6" xfId="0" applyNumberFormat="1" applyFont="1" applyBorder="1" applyAlignment="1" applyProtection="1">
      <alignment horizontal="right" shrinkToFit="1"/>
      <protection locked="0"/>
    </xf>
    <xf numFmtId="0" fontId="77" fillId="0" borderId="0" xfId="0" applyFont="1"/>
    <xf numFmtId="4" fontId="9" fillId="0" borderId="3" xfId="0" applyNumberFormat="1" applyFont="1" applyBorder="1"/>
    <xf numFmtId="4" fontId="7" fillId="2" borderId="3" xfId="0" applyNumberFormat="1" applyFont="1" applyFill="1" applyBorder="1" applyAlignment="1">
      <alignment horizontal="right" wrapText="1"/>
    </xf>
    <xf numFmtId="4" fontId="9" fillId="2" borderId="3" xfId="0" applyNumberFormat="1" applyFont="1" applyFill="1" applyBorder="1" applyAlignment="1">
      <alignment horizontal="right" wrapText="1"/>
    </xf>
    <xf numFmtId="4" fontId="71" fillId="2" borderId="3" xfId="0" applyNumberFormat="1" applyFont="1" applyFill="1" applyBorder="1"/>
    <xf numFmtId="4" fontId="9" fillId="3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 vertical="center" wrapText="1"/>
    </xf>
    <xf numFmtId="4" fontId="9" fillId="74" borderId="3" xfId="0" applyNumberFormat="1" applyFont="1" applyFill="1" applyBorder="1" applyAlignment="1">
      <alignment horizontal="right" vertical="center" wrapText="1"/>
    </xf>
    <xf numFmtId="164" fontId="78" fillId="0" borderId="3" xfId="0" applyNumberFormat="1" applyFont="1" applyBorder="1"/>
    <xf numFmtId="164" fontId="73" fillId="0" borderId="3" xfId="0" applyNumberFormat="1" applyFont="1" applyBorder="1"/>
    <xf numFmtId="0" fontId="71" fillId="0" borderId="0" xfId="0" applyFont="1" applyAlignment="1">
      <alignment horizontal="right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15" fillId="2" borderId="3" xfId="0" quotePrefix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vertical="center"/>
    </xf>
    <xf numFmtId="4" fontId="7" fillId="2" borderId="3" xfId="0" applyNumberFormat="1" applyFont="1" applyFill="1" applyBorder="1" applyAlignment="1">
      <alignment vertical="center" wrapText="1"/>
    </xf>
    <xf numFmtId="0" fontId="69" fillId="2" borderId="0" xfId="0" applyFont="1" applyFill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 vertical="center" wrapText="1"/>
    </xf>
    <xf numFmtId="0" fontId="68" fillId="2" borderId="3" xfId="0" quotePrefix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 wrapText="1"/>
    </xf>
    <xf numFmtId="4" fontId="9" fillId="2" borderId="4" xfId="0" applyNumberFormat="1" applyFont="1" applyFill="1" applyBorder="1" applyAlignment="1">
      <alignment horizontal="right"/>
    </xf>
    <xf numFmtId="4" fontId="9" fillId="2" borderId="4" xfId="0" applyNumberFormat="1" applyFont="1" applyFill="1" applyBorder="1" applyAlignment="1">
      <alignment horizontal="right" vertical="center" wrapText="1"/>
    </xf>
    <xf numFmtId="4" fontId="9" fillId="74" borderId="3" xfId="0" applyNumberFormat="1" applyFont="1" applyFill="1" applyBorder="1" applyAlignment="1">
      <alignment vertical="center"/>
    </xf>
    <xf numFmtId="4" fontId="19" fillId="74" borderId="3" xfId="0" applyNumberFormat="1" applyFont="1" applyFill="1" applyBorder="1" applyAlignment="1">
      <alignment vertical="center" wrapText="1"/>
    </xf>
    <xf numFmtId="4" fontId="9" fillId="2" borderId="28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19" fillId="3" borderId="1" xfId="0" quotePrefix="1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74" borderId="1" xfId="0" applyFont="1" applyFill="1" applyBorder="1" applyAlignment="1">
      <alignment horizontal="left" vertical="center" wrapText="1"/>
    </xf>
    <xf numFmtId="0" fontId="7" fillId="74" borderId="2" xfId="0" applyFont="1" applyFill="1" applyBorder="1" applyAlignment="1">
      <alignment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2" borderId="1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left" wrapText="1"/>
    </xf>
    <xf numFmtId="0" fontId="6" fillId="2" borderId="4" xfId="0" quotePrefix="1" applyFont="1" applyFill="1" applyBorder="1" applyAlignment="1">
      <alignment horizontal="left" wrapText="1"/>
    </xf>
    <xf numFmtId="0" fontId="6" fillId="74" borderId="3" xfId="0" quotePrefix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0" fontId="76" fillId="0" borderId="0" xfId="0" applyFont="1" applyAlignment="1">
      <alignment wrapText="1"/>
    </xf>
    <xf numFmtId="0" fontId="66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68" fillId="3" borderId="1" xfId="0" applyFont="1" applyFill="1" applyBorder="1" applyAlignment="1">
      <alignment horizontal="center" vertical="center" wrapText="1"/>
    </xf>
    <xf numFmtId="0" fontId="68" fillId="3" borderId="2" xfId="0" applyFont="1" applyFill="1" applyBorder="1" applyAlignment="1">
      <alignment horizontal="center" vertical="center" wrapText="1"/>
    </xf>
    <xf numFmtId="0" fontId="68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</cellXfs>
  <cellStyles count="236">
    <cellStyle name="Accent1 - 20%" xfId="3"/>
    <cellStyle name="Accent1 - 40%" xfId="4"/>
    <cellStyle name="Accent1 - 60%" xfId="5"/>
    <cellStyle name="Accent2 - 20%" xfId="6"/>
    <cellStyle name="Accent2 - 40%" xfId="7"/>
    <cellStyle name="Accent2 - 60%" xfId="8"/>
    <cellStyle name="Accent3 - 20%" xfId="9"/>
    <cellStyle name="Accent3 - 40%" xfId="10"/>
    <cellStyle name="Accent3 - 60%" xfId="11"/>
    <cellStyle name="Accent4 - 20%" xfId="12"/>
    <cellStyle name="Accent4 - 40%" xfId="13"/>
    <cellStyle name="Accent4 - 60%" xfId="14"/>
    <cellStyle name="Accent5 - 20%" xfId="15"/>
    <cellStyle name="Accent5 - 40%" xfId="16"/>
    <cellStyle name="Accent5 - 60%" xfId="17"/>
    <cellStyle name="Accent6 - 20%" xfId="18"/>
    <cellStyle name="Accent6 - 40%" xfId="19"/>
    <cellStyle name="Accent6 - 60%" xfId="20"/>
    <cellStyle name="Bilješka 2" xfId="21"/>
    <cellStyle name="Dobro 2" xfId="22"/>
    <cellStyle name="Emphasis 1" xfId="23"/>
    <cellStyle name="Emphasis 2" xfId="24"/>
    <cellStyle name="Emphasis 3" xfId="25"/>
    <cellStyle name="Isticanje1 2" xfId="26"/>
    <cellStyle name="Isticanje2 2" xfId="27"/>
    <cellStyle name="Isticanje3 2" xfId="28"/>
    <cellStyle name="Isticanje4 2" xfId="29"/>
    <cellStyle name="Isticanje5 2" xfId="30"/>
    <cellStyle name="Isticanje6 2" xfId="31"/>
    <cellStyle name="Izlaz 2" xfId="32"/>
    <cellStyle name="Izračun 2" xfId="33"/>
    <cellStyle name="Loše 2" xfId="34"/>
    <cellStyle name="Naslov 1 2" xfId="35"/>
    <cellStyle name="Naslov 2 2" xfId="36"/>
    <cellStyle name="Naslov 3 2" xfId="37"/>
    <cellStyle name="Naslov 4 2" xfId="38"/>
    <cellStyle name="Neutralno 2" xfId="39"/>
    <cellStyle name="Normal 2" xfId="40"/>
    <cellStyle name="Normalno" xfId="0" builtinId="0"/>
    <cellStyle name="Normalno 2" xfId="41"/>
    <cellStyle name="Normalno 2 2" xfId="42"/>
    <cellStyle name="Normalno 2 3" xfId="43"/>
    <cellStyle name="Normalno 3" xfId="44"/>
    <cellStyle name="Normalno 3 2" xfId="45"/>
    <cellStyle name="Normalno 4" xfId="46"/>
    <cellStyle name="Normalno 5" xfId="47"/>
    <cellStyle name="Normalno 6" xfId="48"/>
    <cellStyle name="Normalno 7" xfId="49"/>
    <cellStyle name="Normalno 8" xfId="50"/>
    <cellStyle name="Normalno 9" xfId="2"/>
    <cellStyle name="Obično_List4" xfId="1"/>
    <cellStyle name="Povezana ćelija 2" xfId="51"/>
    <cellStyle name="Provjera ćelije 2" xfId="52"/>
    <cellStyle name="SAPBEXaggData" xfId="53"/>
    <cellStyle name="SAPBEXaggData 2" xfId="54"/>
    <cellStyle name="SAPBEXaggData 3" xfId="55"/>
    <cellStyle name="SAPBEXaggData 4" xfId="56"/>
    <cellStyle name="SAPBEXaggDataEmph" xfId="57"/>
    <cellStyle name="SAPBEXaggDataEmph 2" xfId="58"/>
    <cellStyle name="SAPBEXaggDataEmph 3" xfId="59"/>
    <cellStyle name="SAPBEXaggDataEmph 4" xfId="60"/>
    <cellStyle name="SAPBEXaggItem" xfId="61"/>
    <cellStyle name="SAPBEXaggItem 2" xfId="62"/>
    <cellStyle name="SAPBEXaggItem 3" xfId="63"/>
    <cellStyle name="SAPBEXaggItem 4" xfId="64"/>
    <cellStyle name="SAPBEXaggItem 5" xfId="65"/>
    <cellStyle name="SAPBEXaggItemX" xfId="66"/>
    <cellStyle name="SAPBEXaggItemX 2" xfId="67"/>
    <cellStyle name="SAPBEXaggItemX 3" xfId="68"/>
    <cellStyle name="SAPBEXaggItemX 4" xfId="69"/>
    <cellStyle name="SAPBEXchaText" xfId="70"/>
    <cellStyle name="SAPBEXchaText 2" xfId="71"/>
    <cellStyle name="SAPBEXchaText 3" xfId="72"/>
    <cellStyle name="SAPBEXchaText 4" xfId="73"/>
    <cellStyle name="SAPBEXchaText 5" xfId="74"/>
    <cellStyle name="SAPBEXexcBad7" xfId="75"/>
    <cellStyle name="SAPBEXexcBad7 2" xfId="76"/>
    <cellStyle name="SAPBEXexcBad7 3" xfId="77"/>
    <cellStyle name="SAPBEXexcBad7 4" xfId="78"/>
    <cellStyle name="SAPBEXexcBad8" xfId="79"/>
    <cellStyle name="SAPBEXexcBad8 2" xfId="80"/>
    <cellStyle name="SAPBEXexcBad8 3" xfId="81"/>
    <cellStyle name="SAPBEXexcBad8 4" xfId="82"/>
    <cellStyle name="SAPBEXexcBad9" xfId="83"/>
    <cellStyle name="SAPBEXexcBad9 2" xfId="84"/>
    <cellStyle name="SAPBEXexcBad9 3" xfId="85"/>
    <cellStyle name="SAPBEXexcBad9 4" xfId="86"/>
    <cellStyle name="SAPBEXexcCritical4" xfId="87"/>
    <cellStyle name="SAPBEXexcCritical4 2" xfId="88"/>
    <cellStyle name="SAPBEXexcCritical4 3" xfId="89"/>
    <cellStyle name="SAPBEXexcCritical4 4" xfId="90"/>
    <cellStyle name="SAPBEXexcCritical5" xfId="91"/>
    <cellStyle name="SAPBEXexcCritical5 2" xfId="92"/>
    <cellStyle name="SAPBEXexcCritical5 3" xfId="93"/>
    <cellStyle name="SAPBEXexcCritical5 4" xfId="94"/>
    <cellStyle name="SAPBEXexcCritical6" xfId="95"/>
    <cellStyle name="SAPBEXexcCritical6 2" xfId="96"/>
    <cellStyle name="SAPBEXexcCritical6 3" xfId="97"/>
    <cellStyle name="SAPBEXexcCritical6 4" xfId="98"/>
    <cellStyle name="SAPBEXexcGood1" xfId="99"/>
    <cellStyle name="SAPBEXexcGood1 2" xfId="100"/>
    <cellStyle name="SAPBEXexcGood1 3" xfId="101"/>
    <cellStyle name="SAPBEXexcGood1 4" xfId="102"/>
    <cellStyle name="SAPBEXexcGood2" xfId="103"/>
    <cellStyle name="SAPBEXexcGood2 2" xfId="104"/>
    <cellStyle name="SAPBEXexcGood2 3" xfId="105"/>
    <cellStyle name="SAPBEXexcGood2 4" xfId="106"/>
    <cellStyle name="SAPBEXexcGood3" xfId="107"/>
    <cellStyle name="SAPBEXexcGood3 2" xfId="108"/>
    <cellStyle name="SAPBEXexcGood3 3" xfId="109"/>
    <cellStyle name="SAPBEXexcGood3 4" xfId="110"/>
    <cellStyle name="SAPBEXfilterDrill" xfId="111"/>
    <cellStyle name="SAPBEXfilterDrill 2" xfId="112"/>
    <cellStyle name="SAPBEXfilterDrill 3" xfId="113"/>
    <cellStyle name="SAPBEXfilterDrill 4" xfId="114"/>
    <cellStyle name="SAPBEXfilterDrill 5" xfId="115"/>
    <cellStyle name="SAPBEXfilterItem" xfId="116"/>
    <cellStyle name="SAPBEXfilterItem 2" xfId="117"/>
    <cellStyle name="SAPBEXfilterItem 3" xfId="118"/>
    <cellStyle name="SAPBEXfilterItem 4" xfId="119"/>
    <cellStyle name="SAPBEXfilterItem 5" xfId="120"/>
    <cellStyle name="SAPBEXfilterText" xfId="121"/>
    <cellStyle name="SAPBEXfilterText 2" xfId="122"/>
    <cellStyle name="SAPBEXfilterText 3" xfId="123"/>
    <cellStyle name="SAPBEXfilterText 4" xfId="124"/>
    <cellStyle name="SAPBEXformats" xfId="125"/>
    <cellStyle name="SAPBEXformats 2" xfId="126"/>
    <cellStyle name="SAPBEXformats 3" xfId="127"/>
    <cellStyle name="SAPBEXformats 4" xfId="128"/>
    <cellStyle name="SAPBEXheaderItem" xfId="129"/>
    <cellStyle name="SAPBEXheaderItem 2" xfId="130"/>
    <cellStyle name="SAPBEXheaderItem 3" xfId="131"/>
    <cellStyle name="SAPBEXheaderItem 4" xfId="132"/>
    <cellStyle name="SAPBEXheaderItem 5" xfId="133"/>
    <cellStyle name="SAPBEXheaderText" xfId="134"/>
    <cellStyle name="SAPBEXheaderText 2" xfId="135"/>
    <cellStyle name="SAPBEXheaderText 3" xfId="136"/>
    <cellStyle name="SAPBEXheaderText 4" xfId="137"/>
    <cellStyle name="SAPBEXheaderText 5" xfId="138"/>
    <cellStyle name="SAPBEXHLevel0" xfId="139"/>
    <cellStyle name="SAPBEXHLevel0 2" xfId="140"/>
    <cellStyle name="SAPBEXHLevel0 3" xfId="141"/>
    <cellStyle name="SAPBEXHLevel0 4" xfId="142"/>
    <cellStyle name="SAPBEXHLevel0 5" xfId="143"/>
    <cellStyle name="SAPBEXHLevel0 6" xfId="144"/>
    <cellStyle name="SAPBEXHLevel0X" xfId="145"/>
    <cellStyle name="SAPBEXHLevel0X 2" xfId="146"/>
    <cellStyle name="SAPBEXHLevel0X 3" xfId="147"/>
    <cellStyle name="SAPBEXHLevel0X 4" xfId="148"/>
    <cellStyle name="SAPBEXHLevel1" xfId="149"/>
    <cellStyle name="SAPBEXHLevel1 2" xfId="150"/>
    <cellStyle name="SAPBEXHLevel1 3" xfId="151"/>
    <cellStyle name="SAPBEXHLevel1 4" xfId="152"/>
    <cellStyle name="SAPBEXHLevel1 5" xfId="153"/>
    <cellStyle name="SAPBEXHLevel1 6" xfId="154"/>
    <cellStyle name="SAPBEXHLevel1X" xfId="155"/>
    <cellStyle name="SAPBEXHLevel1X 2" xfId="156"/>
    <cellStyle name="SAPBEXHLevel1X 3" xfId="157"/>
    <cellStyle name="SAPBEXHLevel1X 4" xfId="158"/>
    <cellStyle name="SAPBEXHLevel2" xfId="159"/>
    <cellStyle name="SAPBEXHLevel2 2" xfId="160"/>
    <cellStyle name="SAPBEXHLevel2 3" xfId="161"/>
    <cellStyle name="SAPBEXHLevel2 4" xfId="162"/>
    <cellStyle name="SAPBEXHLevel2 5" xfId="163"/>
    <cellStyle name="SAPBEXHLevel2 6" xfId="164"/>
    <cellStyle name="SAPBEXHLevel2X" xfId="165"/>
    <cellStyle name="SAPBEXHLevel2X 2" xfId="166"/>
    <cellStyle name="SAPBEXHLevel2X 3" xfId="167"/>
    <cellStyle name="SAPBEXHLevel2X 4" xfId="168"/>
    <cellStyle name="SAPBEXHLevel3" xfId="169"/>
    <cellStyle name="SAPBEXHLevel3 2" xfId="170"/>
    <cellStyle name="SAPBEXHLevel3 3" xfId="171"/>
    <cellStyle name="SAPBEXHLevel3 4" xfId="172"/>
    <cellStyle name="SAPBEXHLevel3 5" xfId="173"/>
    <cellStyle name="SAPBEXHLevel3 6" xfId="174"/>
    <cellStyle name="SAPBEXHLevel3X" xfId="175"/>
    <cellStyle name="SAPBEXHLevel3X 2" xfId="176"/>
    <cellStyle name="SAPBEXHLevel3X 3" xfId="177"/>
    <cellStyle name="SAPBEXHLevel3X 4" xfId="178"/>
    <cellStyle name="SAPBEXinputData" xfId="179"/>
    <cellStyle name="SAPBEXinputData 2" xfId="180"/>
    <cellStyle name="SAPBEXinputData 3" xfId="181"/>
    <cellStyle name="SAPBEXinputData 4" xfId="182"/>
    <cellStyle name="SAPBEXinputData 5" xfId="183"/>
    <cellStyle name="SAPBEXItemHeader" xfId="184"/>
    <cellStyle name="SAPBEXresData" xfId="185"/>
    <cellStyle name="SAPBEXresData 2" xfId="186"/>
    <cellStyle name="SAPBEXresData 3" xfId="187"/>
    <cellStyle name="SAPBEXresData 4" xfId="188"/>
    <cellStyle name="SAPBEXresDataEmph" xfId="189"/>
    <cellStyle name="SAPBEXresDataEmph 2" xfId="190"/>
    <cellStyle name="SAPBEXresDataEmph 3" xfId="191"/>
    <cellStyle name="SAPBEXresDataEmph 4" xfId="192"/>
    <cellStyle name="SAPBEXresDataEmph 5" xfId="193"/>
    <cellStyle name="SAPBEXresItem" xfId="194"/>
    <cellStyle name="SAPBEXresItem 2" xfId="195"/>
    <cellStyle name="SAPBEXresItem 3" xfId="196"/>
    <cellStyle name="SAPBEXresItem 4" xfId="197"/>
    <cellStyle name="SAPBEXresItemX" xfId="198"/>
    <cellStyle name="SAPBEXresItemX 2" xfId="199"/>
    <cellStyle name="SAPBEXresItemX 3" xfId="200"/>
    <cellStyle name="SAPBEXresItemX 4" xfId="201"/>
    <cellStyle name="SAPBEXstdData" xfId="202"/>
    <cellStyle name="SAPBEXstdData 2" xfId="203"/>
    <cellStyle name="SAPBEXstdData 3" xfId="204"/>
    <cellStyle name="SAPBEXstdData 4" xfId="205"/>
    <cellStyle name="SAPBEXstdData 5" xfId="206"/>
    <cellStyle name="SAPBEXstdDataEmph" xfId="207"/>
    <cellStyle name="SAPBEXstdDataEmph 2" xfId="208"/>
    <cellStyle name="SAPBEXstdDataEmph 3" xfId="209"/>
    <cellStyle name="SAPBEXstdDataEmph 4" xfId="210"/>
    <cellStyle name="SAPBEXstdItem" xfId="211"/>
    <cellStyle name="SAPBEXstdItem 2" xfId="212"/>
    <cellStyle name="SAPBEXstdItem 3" xfId="213"/>
    <cellStyle name="SAPBEXstdItem 4" xfId="214"/>
    <cellStyle name="SAPBEXstdItem 5" xfId="215"/>
    <cellStyle name="SAPBEXstdItem 6" xfId="216"/>
    <cellStyle name="SAPBEXstdItemX" xfId="217"/>
    <cellStyle name="SAPBEXstdItemX 2" xfId="218"/>
    <cellStyle name="SAPBEXstdItemX 3" xfId="219"/>
    <cellStyle name="SAPBEXstdItemX 4" xfId="220"/>
    <cellStyle name="SAPBEXtitle" xfId="221"/>
    <cellStyle name="SAPBEXtitle 2" xfId="222"/>
    <cellStyle name="SAPBEXtitle 3" xfId="223"/>
    <cellStyle name="SAPBEXtitle 4" xfId="224"/>
    <cellStyle name="SAPBEXtitle 5" xfId="225"/>
    <cellStyle name="SAPBEXunassignedItem" xfId="226"/>
    <cellStyle name="SAPBEXunassignedItem 2" xfId="227"/>
    <cellStyle name="SAPBEXundefined" xfId="228"/>
    <cellStyle name="SAPBEXundefined 2" xfId="229"/>
    <cellStyle name="SAPBEXundefined 3" xfId="230"/>
    <cellStyle name="SAPBEXundefined 4" xfId="231"/>
    <cellStyle name="Sheet Title" xfId="232"/>
    <cellStyle name="Tekst upozorenja 2" xfId="233"/>
    <cellStyle name="Ukupni zbroj 2" xfId="234"/>
    <cellStyle name="Unos 2" xfId="235"/>
  </cellStyles>
  <dxfs count="5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0"/>
  <sheetViews>
    <sheetView tabSelected="1" topLeftCell="A16" zoomScale="80" zoomScaleNormal="80" workbookViewId="0">
      <selection activeCell="B30" sqref="B30:L33"/>
    </sheetView>
  </sheetViews>
  <sheetFormatPr defaultRowHeight="15"/>
  <cols>
    <col min="6" max="7" width="25.28515625" customWidth="1"/>
    <col min="8" max="8" width="25.28515625" style="81" customWidth="1"/>
    <col min="9" max="9" width="25.28515625" style="71" customWidth="1"/>
    <col min="10" max="10" width="25.28515625" style="81" customWidth="1"/>
    <col min="11" max="12" width="15.7109375" style="71" customWidth="1"/>
    <col min="13" max="13" width="25.28515625" customWidth="1"/>
  </cols>
  <sheetData>
    <row r="1" spans="2:13" ht="42" customHeight="1">
      <c r="B1" s="187" t="s">
        <v>203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23"/>
    </row>
    <row r="2" spans="2:13" ht="18" customHeight="1">
      <c r="B2" s="2"/>
      <c r="C2" s="2"/>
      <c r="D2" s="2"/>
      <c r="E2" s="2"/>
      <c r="F2" s="2"/>
      <c r="G2" s="2"/>
      <c r="H2" s="72"/>
      <c r="I2" s="67"/>
      <c r="J2" s="72"/>
      <c r="K2" s="67"/>
      <c r="L2" s="67"/>
      <c r="M2" s="2"/>
    </row>
    <row r="3" spans="2:13" ht="15.75" customHeight="1">
      <c r="B3" s="187" t="s">
        <v>11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22"/>
    </row>
    <row r="4" spans="2:13" ht="18">
      <c r="B4" s="2"/>
      <c r="C4" s="2"/>
      <c r="D4" s="2"/>
      <c r="E4" s="2"/>
      <c r="F4" s="2"/>
      <c r="G4" s="2"/>
      <c r="H4" s="72"/>
      <c r="I4" s="67"/>
      <c r="J4" s="72"/>
      <c r="K4" s="67"/>
      <c r="L4" s="67"/>
      <c r="M4" s="3"/>
    </row>
    <row r="5" spans="2:13" ht="18" customHeight="1">
      <c r="B5" s="187" t="s">
        <v>45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21"/>
    </row>
    <row r="6" spans="2:13" ht="18" customHeight="1">
      <c r="B6" s="32"/>
      <c r="C6" s="32"/>
      <c r="D6" s="32"/>
      <c r="E6" s="32"/>
      <c r="F6" s="32"/>
      <c r="G6" s="32"/>
      <c r="H6" s="73"/>
      <c r="I6" s="68"/>
      <c r="J6" s="73"/>
      <c r="K6" s="68"/>
      <c r="L6" s="68"/>
      <c r="M6" s="21"/>
    </row>
    <row r="7" spans="2:13" ht="18" customHeight="1">
      <c r="B7" s="204" t="s">
        <v>50</v>
      </c>
      <c r="C7" s="204"/>
      <c r="D7" s="204"/>
      <c r="E7" s="204"/>
      <c r="F7" s="204"/>
      <c r="G7" s="4"/>
      <c r="H7" s="74"/>
      <c r="I7" s="69"/>
      <c r="J7" s="74"/>
      <c r="K7" s="24"/>
      <c r="L7" s="24"/>
    </row>
    <row r="8" spans="2:13" ht="25.5">
      <c r="B8" s="196" t="s">
        <v>7</v>
      </c>
      <c r="C8" s="196"/>
      <c r="D8" s="196"/>
      <c r="E8" s="196"/>
      <c r="F8" s="196"/>
      <c r="G8" s="173" t="s">
        <v>195</v>
      </c>
      <c r="H8" s="75" t="s">
        <v>204</v>
      </c>
      <c r="I8" s="75" t="s">
        <v>41</v>
      </c>
      <c r="J8" s="75" t="s">
        <v>196</v>
      </c>
      <c r="K8" s="75" t="s">
        <v>20</v>
      </c>
      <c r="L8" s="75" t="s">
        <v>42</v>
      </c>
    </row>
    <row r="9" spans="2:13">
      <c r="B9" s="197">
        <v>1</v>
      </c>
      <c r="C9" s="197"/>
      <c r="D9" s="197"/>
      <c r="E9" s="197"/>
      <c r="F9" s="198"/>
      <c r="G9" s="174">
        <v>2</v>
      </c>
      <c r="H9" s="76">
        <v>3</v>
      </c>
      <c r="I9" s="76">
        <v>4</v>
      </c>
      <c r="J9" s="76">
        <v>5</v>
      </c>
      <c r="K9" s="76" t="s">
        <v>32</v>
      </c>
      <c r="L9" s="76" t="s">
        <v>33</v>
      </c>
    </row>
    <row r="10" spans="2:13">
      <c r="B10" s="192" t="s">
        <v>22</v>
      </c>
      <c r="C10" s="193"/>
      <c r="D10" s="193"/>
      <c r="E10" s="193"/>
      <c r="F10" s="194"/>
      <c r="G10" s="175">
        <v>549275.31999999995</v>
      </c>
      <c r="H10" s="87">
        <v>591239.4</v>
      </c>
      <c r="I10" s="77">
        <v>669862</v>
      </c>
      <c r="J10" s="77">
        <v>637446.74</v>
      </c>
      <c r="K10" s="94">
        <f t="shared" ref="K10:K15" si="0">SUM(J10/G10*100)</f>
        <v>116.05231780666936</v>
      </c>
      <c r="L10" s="94">
        <f>SUM(J10/I10*100)</f>
        <v>95.160904783373297</v>
      </c>
    </row>
    <row r="11" spans="2:13">
      <c r="B11" s="195" t="s">
        <v>21</v>
      </c>
      <c r="C11" s="194"/>
      <c r="D11" s="194"/>
      <c r="E11" s="194"/>
      <c r="F11" s="194"/>
      <c r="G11" s="175">
        <v>0</v>
      </c>
      <c r="H11" s="77">
        <v>0</v>
      </c>
      <c r="I11" s="77">
        <v>0</v>
      </c>
      <c r="J11" s="77">
        <f>' Račun prihoda i rashoda'!J40</f>
        <v>0</v>
      </c>
      <c r="K11" s="94" t="e">
        <f t="shared" si="0"/>
        <v>#DIV/0!</v>
      </c>
      <c r="L11" s="94" t="e">
        <f>SUM(J11/I11*100)</f>
        <v>#DIV/0!</v>
      </c>
    </row>
    <row r="12" spans="2:13">
      <c r="B12" s="189" t="s">
        <v>0</v>
      </c>
      <c r="C12" s="190"/>
      <c r="D12" s="190"/>
      <c r="E12" s="190"/>
      <c r="F12" s="191"/>
      <c r="G12" s="184">
        <f>SUM(G10+G11)</f>
        <v>549275.31999999995</v>
      </c>
      <c r="H12" s="47">
        <f>SUM(H10+H11)</f>
        <v>591239.4</v>
      </c>
      <c r="I12" s="47">
        <f>SUM(I10+I11)</f>
        <v>669862</v>
      </c>
      <c r="J12" s="47">
        <f>SUM(J10+J11)</f>
        <v>637446.74</v>
      </c>
      <c r="K12" s="161">
        <f t="shared" si="0"/>
        <v>116.05231780666936</v>
      </c>
      <c r="L12" s="161">
        <f t="shared" ref="L12:L15" si="1">SUM(J12/I12*100)</f>
        <v>95.160904783373297</v>
      </c>
    </row>
    <row r="13" spans="2:13">
      <c r="B13" s="203" t="s">
        <v>23</v>
      </c>
      <c r="C13" s="193"/>
      <c r="D13" s="193"/>
      <c r="E13" s="193"/>
      <c r="F13" s="193"/>
      <c r="G13" s="176">
        <v>519512.48</v>
      </c>
      <c r="H13" s="77">
        <v>564095.35</v>
      </c>
      <c r="I13" s="77">
        <v>625135</v>
      </c>
      <c r="J13" s="77">
        <v>587067.68999999994</v>
      </c>
      <c r="K13" s="94">
        <f t="shared" si="0"/>
        <v>113.00357789287372</v>
      </c>
      <c r="L13" s="94">
        <f t="shared" si="1"/>
        <v>93.910545722124013</v>
      </c>
    </row>
    <row r="14" spans="2:13">
      <c r="B14" s="195" t="s">
        <v>24</v>
      </c>
      <c r="C14" s="194"/>
      <c r="D14" s="194"/>
      <c r="E14" s="194"/>
      <c r="F14" s="194"/>
      <c r="G14" s="175">
        <v>29762.843000000001</v>
      </c>
      <c r="H14" s="77">
        <v>27144.05</v>
      </c>
      <c r="I14" s="77">
        <v>44727</v>
      </c>
      <c r="J14" s="77">
        <v>27512.82</v>
      </c>
      <c r="K14" s="94">
        <f t="shared" si="0"/>
        <v>92.440161042411162</v>
      </c>
      <c r="L14" s="94">
        <f t="shared" si="1"/>
        <v>61.512777516936076</v>
      </c>
    </row>
    <row r="15" spans="2:13">
      <c r="B15" s="15" t="s">
        <v>1</v>
      </c>
      <c r="C15" s="16"/>
      <c r="D15" s="16"/>
      <c r="E15" s="16"/>
      <c r="F15" s="16"/>
      <c r="G15" s="184">
        <f>SUM(G13+G14)</f>
        <v>549275.32299999997</v>
      </c>
      <c r="H15" s="47">
        <f>SUM(H13+H14)</f>
        <v>591239.4</v>
      </c>
      <c r="I15" s="47">
        <f>SUM(I13+I14)</f>
        <v>669862</v>
      </c>
      <c r="J15" s="47">
        <f>SUM(J13+J14)</f>
        <v>614580.50999999989</v>
      </c>
      <c r="K15" s="161">
        <f t="shared" si="0"/>
        <v>111.88933568748726</v>
      </c>
      <c r="L15" s="161">
        <f t="shared" si="1"/>
        <v>91.747331539929107</v>
      </c>
    </row>
    <row r="16" spans="2:13">
      <c r="B16" s="201" t="s">
        <v>2</v>
      </c>
      <c r="C16" s="202"/>
      <c r="D16" s="202"/>
      <c r="E16" s="202"/>
      <c r="F16" s="202"/>
      <c r="G16" s="185">
        <f>SUM(G12-G15)</f>
        <v>-3.0000000260770321E-3</v>
      </c>
      <c r="H16" s="48">
        <f>SUM(H12-H15)</f>
        <v>0</v>
      </c>
      <c r="I16" s="48">
        <f>SUM(I12-I15)</f>
        <v>0</v>
      </c>
      <c r="J16" s="48">
        <f>SUM(J12-J15)</f>
        <v>22866.230000000098</v>
      </c>
      <c r="K16" s="161">
        <v>0</v>
      </c>
      <c r="L16" s="161" t="e">
        <f>SUM(J16/I16*100)</f>
        <v>#DIV/0!</v>
      </c>
    </row>
    <row r="17" spans="1:49" ht="18">
      <c r="B17" s="2"/>
      <c r="C17" s="5"/>
      <c r="D17" s="5"/>
      <c r="E17" s="5"/>
      <c r="F17" s="5"/>
      <c r="G17" s="177"/>
      <c r="H17" s="78"/>
      <c r="I17" s="78"/>
      <c r="J17" s="78"/>
      <c r="K17" s="98"/>
      <c r="L17" s="98"/>
      <c r="M17" s="1"/>
    </row>
    <row r="18" spans="1:49" ht="18" customHeight="1">
      <c r="B18" s="204" t="s">
        <v>49</v>
      </c>
      <c r="C18" s="204"/>
      <c r="D18" s="204"/>
      <c r="E18" s="204"/>
      <c r="F18" s="204"/>
      <c r="G18" s="177"/>
      <c r="H18" s="78"/>
      <c r="I18" s="78"/>
      <c r="J18" s="78"/>
      <c r="K18" s="98"/>
      <c r="L18" s="98"/>
      <c r="M18" s="1"/>
    </row>
    <row r="19" spans="1:49" ht="25.5">
      <c r="B19" s="196" t="s">
        <v>7</v>
      </c>
      <c r="C19" s="196"/>
      <c r="D19" s="196"/>
      <c r="E19" s="196"/>
      <c r="F19" s="196"/>
      <c r="G19" s="178" t="s">
        <v>195</v>
      </c>
      <c r="H19" s="79" t="s">
        <v>44</v>
      </c>
      <c r="I19" s="79" t="s">
        <v>41</v>
      </c>
      <c r="J19" s="75" t="s">
        <v>195</v>
      </c>
      <c r="K19" s="79" t="s">
        <v>20</v>
      </c>
      <c r="L19" s="79" t="s">
        <v>42</v>
      </c>
    </row>
    <row r="20" spans="1:49">
      <c r="B20" s="207">
        <v>1</v>
      </c>
      <c r="C20" s="208"/>
      <c r="D20" s="208"/>
      <c r="E20" s="208"/>
      <c r="F20" s="208"/>
      <c r="G20" s="179">
        <v>2</v>
      </c>
      <c r="H20" s="76">
        <v>3</v>
      </c>
      <c r="I20" s="76">
        <v>4</v>
      </c>
      <c r="J20" s="76">
        <v>5</v>
      </c>
      <c r="K20" s="76" t="s">
        <v>32</v>
      </c>
      <c r="L20" s="76" t="s">
        <v>33</v>
      </c>
    </row>
    <row r="21" spans="1:49" ht="15.75" customHeight="1">
      <c r="B21" s="192" t="s">
        <v>25</v>
      </c>
      <c r="C21" s="209"/>
      <c r="D21" s="209"/>
      <c r="E21" s="209"/>
      <c r="F21" s="209"/>
      <c r="G21" s="180">
        <f>'Račun financiranja'!G9</f>
        <v>0</v>
      </c>
      <c r="H21" s="77">
        <f>'Račun financiranja'!H9</f>
        <v>0</v>
      </c>
      <c r="I21" s="77">
        <f>'Račun financiranja'!I9</f>
        <v>0</v>
      </c>
      <c r="J21" s="77">
        <v>0</v>
      </c>
      <c r="K21" s="99">
        <v>0</v>
      </c>
      <c r="L21" s="99">
        <v>0</v>
      </c>
    </row>
    <row r="22" spans="1:49">
      <c r="B22" s="192" t="s">
        <v>26</v>
      </c>
      <c r="C22" s="193"/>
      <c r="D22" s="193"/>
      <c r="E22" s="193"/>
      <c r="F22" s="193"/>
      <c r="G22" s="176">
        <f>'Račun financiranja'!G13</f>
        <v>0</v>
      </c>
      <c r="H22" s="77">
        <f>'Račun financiranja'!H13</f>
        <v>0</v>
      </c>
      <c r="I22" s="77">
        <f>'Račun financiranja'!I13</f>
        <v>0</v>
      </c>
      <c r="J22" s="77">
        <f>'Račun financiranja'!J13</f>
        <v>0</v>
      </c>
      <c r="K22" s="99">
        <v>0</v>
      </c>
      <c r="L22" s="99">
        <v>0</v>
      </c>
    </row>
    <row r="23" spans="1:49" s="136" customFormat="1" ht="15" customHeight="1">
      <c r="B23" s="199" t="s">
        <v>43</v>
      </c>
      <c r="C23" s="200"/>
      <c r="D23" s="200"/>
      <c r="E23" s="200"/>
      <c r="F23" s="200"/>
      <c r="G23" s="97">
        <f>SUM(G21-G22)</f>
        <v>0</v>
      </c>
      <c r="H23" s="97">
        <f>SUM(H21-H22)</f>
        <v>0</v>
      </c>
      <c r="I23" s="97">
        <f>SUM(I21-I22)</f>
        <v>0</v>
      </c>
      <c r="J23" s="97">
        <f>SUM(J21-J22)</f>
        <v>0</v>
      </c>
      <c r="K23" s="162">
        <v>0</v>
      </c>
      <c r="L23" s="162">
        <v>0</v>
      </c>
    </row>
    <row r="24" spans="1:49" s="28" customFormat="1" ht="15" customHeight="1">
      <c r="A24"/>
      <c r="B24" s="205" t="s">
        <v>191</v>
      </c>
      <c r="C24" s="206"/>
      <c r="D24" s="206"/>
      <c r="E24" s="206"/>
      <c r="F24" s="206"/>
      <c r="G24" s="135">
        <v>0</v>
      </c>
      <c r="H24" s="135">
        <v>0</v>
      </c>
      <c r="I24" s="135">
        <v>0</v>
      </c>
      <c r="J24" s="135">
        <v>0</v>
      </c>
      <c r="K24" s="135" t="e">
        <f>SUM(J24/G24*100)</f>
        <v>#DIV/0!</v>
      </c>
      <c r="L24" s="163" t="e">
        <f>SUM(J24/I24*100)</f>
        <v>#DIV/0!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ht="15.6" customHeight="1">
      <c r="B25" s="199" t="s">
        <v>192</v>
      </c>
      <c r="C25" s="200"/>
      <c r="D25" s="200"/>
      <c r="E25" s="200"/>
      <c r="F25" s="200"/>
      <c r="G25" s="142">
        <v>0</v>
      </c>
      <c r="H25" s="142">
        <v>0</v>
      </c>
      <c r="I25" s="142">
        <v>0</v>
      </c>
      <c r="J25" s="186">
        <v>22866.23</v>
      </c>
      <c r="K25" s="97">
        <v>0</v>
      </c>
      <c r="L25" s="162">
        <v>0</v>
      </c>
    </row>
    <row r="26" spans="1:49" ht="15.75">
      <c r="B26" s="210" t="s">
        <v>193</v>
      </c>
      <c r="C26" s="211"/>
      <c r="D26" s="211"/>
      <c r="E26" s="211"/>
      <c r="F26" s="212"/>
      <c r="G26" s="142">
        <v>0</v>
      </c>
      <c r="H26" s="145">
        <v>0</v>
      </c>
      <c r="I26" s="145">
        <v>0</v>
      </c>
      <c r="J26" s="145">
        <v>0</v>
      </c>
      <c r="K26" s="97">
        <v>0</v>
      </c>
      <c r="L26" s="162">
        <v>0</v>
      </c>
    </row>
    <row r="27" spans="1:49" ht="15.75">
      <c r="B27" s="213" t="s">
        <v>194</v>
      </c>
      <c r="C27" s="213"/>
      <c r="D27" s="213"/>
      <c r="E27" s="213"/>
      <c r="F27" s="213"/>
      <c r="G27" s="143">
        <f>G16+G24</f>
        <v>-3.0000000260770321E-3</v>
      </c>
      <c r="H27" s="143">
        <f>H16+H24</f>
        <v>0</v>
      </c>
      <c r="I27" s="143">
        <v>0</v>
      </c>
      <c r="J27" s="143">
        <v>0</v>
      </c>
      <c r="K27" s="135">
        <f t="shared" ref="K27" si="2">SUM(J27/G27*100)</f>
        <v>0</v>
      </c>
      <c r="L27" s="163">
        <v>0</v>
      </c>
    </row>
    <row r="28" spans="1:49" ht="15.75">
      <c r="G28" s="136"/>
      <c r="J28" s="112"/>
      <c r="K28" s="137"/>
      <c r="L28" s="137"/>
    </row>
    <row r="29" spans="1:49">
      <c r="B29" s="25"/>
      <c r="C29" s="25"/>
      <c r="D29" s="25"/>
      <c r="E29" s="25"/>
      <c r="F29" s="25"/>
      <c r="G29" s="25"/>
      <c r="H29" s="80"/>
      <c r="I29" s="70"/>
      <c r="J29" s="80"/>
      <c r="K29" s="70"/>
      <c r="L29" s="70"/>
    </row>
    <row r="30" spans="1:49">
      <c r="B30" s="238" t="s">
        <v>224</v>
      </c>
      <c r="C30" s="238"/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49" ht="15" customHeight="1">
      <c r="B31" s="238" t="s">
        <v>225</v>
      </c>
      <c r="C31" s="238"/>
      <c r="D31" s="238"/>
      <c r="E31" s="238"/>
      <c r="F31" s="238"/>
      <c r="G31" s="238"/>
      <c r="H31" s="238"/>
      <c r="I31" s="238"/>
      <c r="J31" s="238"/>
      <c r="K31" s="238"/>
      <c r="L31" s="238"/>
    </row>
    <row r="32" spans="1:49" ht="14.25" customHeight="1">
      <c r="B32" s="238" t="s">
        <v>226</v>
      </c>
      <c r="C32" s="238"/>
      <c r="D32" s="238"/>
      <c r="E32" s="238"/>
      <c r="F32" s="238"/>
      <c r="G32" s="238"/>
      <c r="H32" s="238"/>
      <c r="I32" s="238"/>
      <c r="J32" s="238"/>
      <c r="K32" s="238"/>
      <c r="L32" s="238"/>
    </row>
    <row r="33" spans="2:12" ht="36.75" hidden="1" customHeight="1"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</row>
    <row r="34" spans="2:12" ht="15" customHeight="1"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</row>
    <row r="35" spans="2:12"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</row>
    <row r="37" spans="2:12">
      <c r="E37" s="81"/>
      <c r="F37" s="81"/>
    </row>
    <row r="38" spans="2:12">
      <c r="E38" s="81"/>
      <c r="F38" s="81"/>
    </row>
    <row r="39" spans="2:12">
      <c r="E39" s="81"/>
      <c r="F39" s="81"/>
    </row>
    <row r="40" spans="2:12">
      <c r="E40" s="71"/>
      <c r="F40" s="71"/>
    </row>
  </sheetData>
  <mergeCells count="26">
    <mergeCell ref="B31:L31"/>
    <mergeCell ref="B7:F7"/>
    <mergeCell ref="B18:F18"/>
    <mergeCell ref="B24:F24"/>
    <mergeCell ref="B19:F19"/>
    <mergeCell ref="B20:F20"/>
    <mergeCell ref="B21:F21"/>
    <mergeCell ref="B23:F23"/>
    <mergeCell ref="B26:F26"/>
    <mergeCell ref="B27:F27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5:F25"/>
    <mergeCell ref="B14:F14"/>
    <mergeCell ref="B16:F16"/>
    <mergeCell ref="B13:F13"/>
    <mergeCell ref="B30:L30"/>
  </mergeCells>
  <pageMargins left="0.25" right="0.25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21"/>
  <sheetViews>
    <sheetView view="pageLayout" topLeftCell="B105" zoomScale="80" zoomScaleNormal="102" zoomScalePageLayoutView="80" workbookViewId="0">
      <selection activeCell="J116" sqref="J116"/>
    </sheetView>
  </sheetViews>
  <sheetFormatPr defaultRowHeight="15"/>
  <cols>
    <col min="2" max="2" width="5.85546875" customWidth="1"/>
    <col min="3" max="3" width="7" customWidth="1"/>
    <col min="4" max="4" width="7.42578125" customWidth="1"/>
    <col min="5" max="5" width="7.5703125" customWidth="1"/>
    <col min="6" max="6" width="58" customWidth="1"/>
    <col min="7" max="7" width="21.42578125" style="71" customWidth="1"/>
    <col min="8" max="8" width="16.140625" style="71" customWidth="1"/>
    <col min="9" max="9" width="15.42578125" style="71" customWidth="1"/>
    <col min="10" max="10" width="22.5703125" style="71" customWidth="1"/>
    <col min="11" max="12" width="15.7109375" style="81" customWidth="1"/>
  </cols>
  <sheetData>
    <row r="1" spans="2:12" ht="18">
      <c r="B1" s="2"/>
      <c r="C1" s="2"/>
      <c r="D1" s="2"/>
      <c r="E1" s="2"/>
      <c r="F1" s="2"/>
      <c r="G1" s="67"/>
      <c r="H1" s="67"/>
      <c r="I1" s="67"/>
      <c r="J1" s="67"/>
      <c r="K1" s="72"/>
      <c r="L1" s="72"/>
    </row>
    <row r="2" spans="2:12" ht="15.75" customHeight="1">
      <c r="B2" s="187" t="s">
        <v>11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2:12" ht="18">
      <c r="B3" s="2"/>
      <c r="C3" s="2"/>
      <c r="D3" s="2"/>
      <c r="E3" s="2"/>
      <c r="F3" s="2"/>
      <c r="G3" s="67"/>
      <c r="H3" s="67"/>
      <c r="I3" s="67"/>
      <c r="J3" s="82"/>
      <c r="K3" s="103"/>
      <c r="L3" s="103"/>
    </row>
    <row r="4" spans="2:12" ht="15.75" customHeight="1">
      <c r="B4" s="187" t="s">
        <v>47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2:12" ht="18">
      <c r="B5" s="2"/>
      <c r="C5" s="2"/>
      <c r="D5" s="2"/>
      <c r="E5" s="2"/>
      <c r="F5" s="2"/>
      <c r="G5" s="67"/>
      <c r="H5" s="67"/>
      <c r="I5" s="67"/>
      <c r="J5" s="82"/>
      <c r="K5" s="103"/>
      <c r="L5" s="103"/>
    </row>
    <row r="6" spans="2:12" ht="15.75" customHeight="1">
      <c r="B6" s="187" t="s">
        <v>34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2:12" ht="18">
      <c r="B7" s="2"/>
      <c r="C7" s="2"/>
      <c r="D7" s="2"/>
      <c r="E7" s="2"/>
      <c r="F7" s="2"/>
      <c r="G7" s="67"/>
      <c r="H7" s="67"/>
      <c r="I7" s="67"/>
      <c r="J7" s="82"/>
      <c r="K7" s="103"/>
      <c r="L7" s="103"/>
    </row>
    <row r="8" spans="2:12" ht="45" customHeight="1">
      <c r="B8" s="217" t="s">
        <v>7</v>
      </c>
      <c r="C8" s="218"/>
      <c r="D8" s="218"/>
      <c r="E8" s="218"/>
      <c r="F8" s="219"/>
      <c r="G8" s="92" t="s">
        <v>197</v>
      </c>
      <c r="H8" s="92" t="s">
        <v>44</v>
      </c>
      <c r="I8" s="92" t="s">
        <v>41</v>
      </c>
      <c r="J8" s="92" t="s">
        <v>198</v>
      </c>
      <c r="K8" s="92" t="s">
        <v>20</v>
      </c>
      <c r="L8" s="92" t="s">
        <v>42</v>
      </c>
    </row>
    <row r="9" spans="2:12">
      <c r="B9" s="214">
        <v>1</v>
      </c>
      <c r="C9" s="215"/>
      <c r="D9" s="215"/>
      <c r="E9" s="215"/>
      <c r="F9" s="216"/>
      <c r="G9" s="83">
        <v>2</v>
      </c>
      <c r="H9" s="83">
        <v>3</v>
      </c>
      <c r="I9" s="83">
        <v>4</v>
      </c>
      <c r="J9" s="83">
        <v>5</v>
      </c>
      <c r="K9" s="83" t="s">
        <v>32</v>
      </c>
      <c r="L9" s="83" t="s">
        <v>33</v>
      </c>
    </row>
    <row r="10" spans="2:12">
      <c r="B10" s="6"/>
      <c r="C10" s="6"/>
      <c r="D10" s="6"/>
      <c r="E10" s="6"/>
      <c r="F10" s="46" t="s">
        <v>40</v>
      </c>
      <c r="G10" s="84">
        <f>G11</f>
        <v>549275.31999999995</v>
      </c>
      <c r="H10" s="84">
        <f>H11</f>
        <v>591239.39999999991</v>
      </c>
      <c r="I10" s="84">
        <f>I11</f>
        <v>669862</v>
      </c>
      <c r="J10" s="84">
        <f>J11</f>
        <v>637446.73999999987</v>
      </c>
      <c r="K10" s="99">
        <f>SUM(J10/G10*100)</f>
        <v>116.05231780666934</v>
      </c>
      <c r="L10" s="99">
        <f>SUM(J10/I10*100)</f>
        <v>95.160904783373269</v>
      </c>
    </row>
    <row r="11" spans="2:12">
      <c r="B11" s="43">
        <v>6</v>
      </c>
      <c r="C11" s="43"/>
      <c r="D11" s="43"/>
      <c r="E11" s="43"/>
      <c r="F11" s="43" t="s">
        <v>3</v>
      </c>
      <c r="G11" s="85">
        <f>SUM(G12+G22+G25+G28+G34+G37)</f>
        <v>549275.31999999995</v>
      </c>
      <c r="H11" s="85">
        <f>SUM(H13+H12+H22+H25+H28+H34+H37)</f>
        <v>591239.39999999991</v>
      </c>
      <c r="I11" s="85">
        <f>SUM(I12+I22+I25+I28+I34+I37)</f>
        <v>669862</v>
      </c>
      <c r="J11" s="85">
        <f>SUM(J12+J22+J25+J28+J34+J37)</f>
        <v>637446.73999999987</v>
      </c>
      <c r="K11" s="99">
        <f t="shared" ref="K11:K39" si="0">SUM(J11/G11*100)</f>
        <v>116.05231780666934</v>
      </c>
      <c r="L11" s="99">
        <f t="shared" ref="L11:L39" si="1">SUM(J11/I11*100)</f>
        <v>95.160904783373269</v>
      </c>
    </row>
    <row r="12" spans="2:12">
      <c r="B12" s="6"/>
      <c r="C12" s="42">
        <v>63</v>
      </c>
      <c r="D12" s="42"/>
      <c r="E12" s="42"/>
      <c r="F12" s="42" t="s">
        <v>15</v>
      </c>
      <c r="G12" s="86">
        <f>G15+G18</f>
        <v>481134.51999999996</v>
      </c>
      <c r="H12" s="86">
        <f t="shared" ref="H12" si="2">H15+H18</f>
        <v>549984.07999999996</v>
      </c>
      <c r="I12" s="86">
        <f>I15+I18+I13</f>
        <v>580074</v>
      </c>
      <c r="J12" s="86">
        <f>J15+J18+J13</f>
        <v>588716.14999999991</v>
      </c>
      <c r="K12" s="99">
        <f t="shared" si="0"/>
        <v>122.35998988391022</v>
      </c>
      <c r="L12" s="99">
        <f t="shared" si="1"/>
        <v>101.48983577957293</v>
      </c>
    </row>
    <row r="13" spans="2:12">
      <c r="B13" s="6"/>
      <c r="C13" s="42"/>
      <c r="D13" s="7">
        <v>634</v>
      </c>
      <c r="E13" s="42"/>
      <c r="F13" s="59" t="s">
        <v>201</v>
      </c>
      <c r="G13" s="86">
        <v>0</v>
      </c>
      <c r="H13" s="86">
        <f>H14</f>
        <v>16257.36</v>
      </c>
      <c r="I13" s="86">
        <v>0</v>
      </c>
      <c r="J13" s="86">
        <v>0</v>
      </c>
      <c r="K13" s="99" t="e">
        <f t="shared" si="0"/>
        <v>#DIV/0!</v>
      </c>
      <c r="L13" s="77" t="e">
        <f t="shared" si="1"/>
        <v>#DIV/0!</v>
      </c>
    </row>
    <row r="14" spans="2:12">
      <c r="B14" s="6"/>
      <c r="C14" s="42"/>
      <c r="D14" s="7"/>
      <c r="E14" s="181">
        <v>6341</v>
      </c>
      <c r="F14" s="59" t="s">
        <v>201</v>
      </c>
      <c r="G14" s="86"/>
      <c r="H14" s="87">
        <v>16257.36</v>
      </c>
      <c r="I14" s="86">
        <v>0</v>
      </c>
      <c r="J14" s="86">
        <v>0</v>
      </c>
      <c r="K14" s="99" t="e">
        <f t="shared" si="0"/>
        <v>#DIV/0!</v>
      </c>
      <c r="L14" s="77" t="e">
        <f t="shared" si="1"/>
        <v>#DIV/0!</v>
      </c>
    </row>
    <row r="15" spans="2:12" ht="25.5">
      <c r="B15" s="7"/>
      <c r="C15" s="7"/>
      <c r="D15" s="7">
        <v>636</v>
      </c>
      <c r="E15" s="7"/>
      <c r="F15" s="59" t="s">
        <v>51</v>
      </c>
      <c r="G15" s="87">
        <f>SUM(G16:G17)</f>
        <v>481134.51999999996</v>
      </c>
      <c r="H15" s="87">
        <f>SUM(H16:H17)</f>
        <v>530000</v>
      </c>
      <c r="I15" s="87">
        <f>SUM(I16:I17)</f>
        <v>560090</v>
      </c>
      <c r="J15" s="87">
        <f>SUM(J16:J17)</f>
        <v>568732.06999999995</v>
      </c>
      <c r="K15" s="77">
        <f t="shared" si="0"/>
        <v>118.20645710476147</v>
      </c>
      <c r="L15" s="77">
        <f>SUM(J15/I15*100)</f>
        <v>101.54297880697744</v>
      </c>
    </row>
    <row r="16" spans="2:12" ht="25.5">
      <c r="B16" s="7"/>
      <c r="C16" s="7"/>
      <c r="D16" s="7"/>
      <c r="E16" s="61" t="s">
        <v>52</v>
      </c>
      <c r="F16" s="62" t="s">
        <v>54</v>
      </c>
      <c r="G16" s="88">
        <v>472929.23</v>
      </c>
      <c r="H16" s="87">
        <v>530000</v>
      </c>
      <c r="I16" s="87">
        <v>560090</v>
      </c>
      <c r="J16" s="88">
        <v>568732.06999999995</v>
      </c>
      <c r="K16" s="77">
        <f t="shared" si="0"/>
        <v>120.25733110216088</v>
      </c>
      <c r="L16" s="77">
        <f t="shared" si="1"/>
        <v>101.54297880697744</v>
      </c>
    </row>
    <row r="17" spans="2:12" ht="25.5">
      <c r="B17" s="7"/>
      <c r="C17" s="14"/>
      <c r="D17" s="7"/>
      <c r="E17" s="63" t="s">
        <v>53</v>
      </c>
      <c r="F17" s="64" t="s">
        <v>55</v>
      </c>
      <c r="G17" s="89">
        <v>8205.2900000000009</v>
      </c>
      <c r="H17" s="87">
        <v>0</v>
      </c>
      <c r="I17" s="87">
        <v>0</v>
      </c>
      <c r="J17" s="89">
        <v>0</v>
      </c>
      <c r="K17" s="99">
        <v>0</v>
      </c>
      <c r="L17" s="99">
        <v>0</v>
      </c>
    </row>
    <row r="18" spans="2:12">
      <c r="B18" s="7"/>
      <c r="C18" s="14"/>
      <c r="D18" s="7">
        <v>638</v>
      </c>
      <c r="E18" s="7"/>
      <c r="F18" s="56" t="s">
        <v>56</v>
      </c>
      <c r="G18" s="87">
        <v>0</v>
      </c>
      <c r="H18" s="87">
        <f>H19</f>
        <v>19984.080000000002</v>
      </c>
      <c r="I18" s="87">
        <f>I19</f>
        <v>19984</v>
      </c>
      <c r="J18" s="87">
        <f>J19</f>
        <v>19984.080000000002</v>
      </c>
      <c r="K18" s="99" t="e">
        <f t="shared" si="0"/>
        <v>#DIV/0!</v>
      </c>
      <c r="L18" s="99">
        <f t="shared" si="1"/>
        <v>100.0004003202562</v>
      </c>
    </row>
    <row r="19" spans="2:12">
      <c r="B19" s="7"/>
      <c r="C19" s="7"/>
      <c r="D19" s="7"/>
      <c r="E19" s="7">
        <v>6381</v>
      </c>
      <c r="F19" s="56" t="s">
        <v>57</v>
      </c>
      <c r="G19" s="90">
        <v>0</v>
      </c>
      <c r="H19" s="87">
        <v>19984.080000000002</v>
      </c>
      <c r="I19" s="87">
        <v>19984</v>
      </c>
      <c r="J19" s="90">
        <v>19984.080000000002</v>
      </c>
      <c r="K19" s="99" t="e">
        <f t="shared" si="0"/>
        <v>#DIV/0!</v>
      </c>
      <c r="L19" s="99">
        <f t="shared" si="1"/>
        <v>100.0004003202562</v>
      </c>
    </row>
    <row r="20" spans="2:12">
      <c r="B20" s="7"/>
      <c r="C20" s="7"/>
      <c r="D20" s="7">
        <v>639</v>
      </c>
      <c r="E20" s="7"/>
      <c r="F20" s="56" t="s">
        <v>58</v>
      </c>
      <c r="G20" s="87">
        <f>G21</f>
        <v>0</v>
      </c>
      <c r="H20" s="87">
        <f>H21</f>
        <v>0</v>
      </c>
      <c r="I20" s="87">
        <f>I21</f>
        <v>0</v>
      </c>
      <c r="J20" s="87">
        <f>J21</f>
        <v>0</v>
      </c>
      <c r="K20" s="99" t="e">
        <f t="shared" si="0"/>
        <v>#DIV/0!</v>
      </c>
      <c r="L20" s="99" t="e">
        <f t="shared" si="1"/>
        <v>#DIV/0!</v>
      </c>
    </row>
    <row r="21" spans="2:12">
      <c r="B21" s="7"/>
      <c r="C21" s="7"/>
      <c r="D21" s="7"/>
      <c r="E21" s="7">
        <v>6391</v>
      </c>
      <c r="F21" s="56" t="s">
        <v>59</v>
      </c>
      <c r="G21" s="87">
        <v>0</v>
      </c>
      <c r="H21" s="87">
        <v>0</v>
      </c>
      <c r="I21" s="87">
        <v>0</v>
      </c>
      <c r="J21" s="154">
        <v>0</v>
      </c>
      <c r="K21" s="99" t="e">
        <f t="shared" si="0"/>
        <v>#DIV/0!</v>
      </c>
      <c r="L21" s="99" t="e">
        <f t="shared" si="1"/>
        <v>#DIV/0!</v>
      </c>
    </row>
    <row r="22" spans="2:12">
      <c r="B22" s="7"/>
      <c r="C22" s="40">
        <v>64</v>
      </c>
      <c r="D22" s="40"/>
      <c r="E22" s="40"/>
      <c r="F22" s="41" t="s">
        <v>60</v>
      </c>
      <c r="G22" s="86">
        <f>G23</f>
        <v>0</v>
      </c>
      <c r="H22" s="147">
        <v>0</v>
      </c>
      <c r="I22" s="147">
        <v>0</v>
      </c>
      <c r="J22" s="86">
        <f>J23</f>
        <v>0.77</v>
      </c>
      <c r="K22" s="99" t="e">
        <f t="shared" si="0"/>
        <v>#DIV/0!</v>
      </c>
      <c r="L22" s="99" t="e">
        <f t="shared" si="1"/>
        <v>#DIV/0!</v>
      </c>
    </row>
    <row r="23" spans="2:12">
      <c r="B23" s="7"/>
      <c r="C23" s="7"/>
      <c r="D23" s="7">
        <v>641</v>
      </c>
      <c r="E23" s="7"/>
      <c r="F23" s="56" t="s">
        <v>61</v>
      </c>
      <c r="G23" s="87">
        <v>0</v>
      </c>
      <c r="H23" s="87">
        <v>0</v>
      </c>
      <c r="I23" s="87">
        <v>0</v>
      </c>
      <c r="J23" s="87">
        <f>J24</f>
        <v>0.77</v>
      </c>
      <c r="K23" s="77" t="e">
        <f t="shared" si="0"/>
        <v>#DIV/0!</v>
      </c>
      <c r="L23" s="77" t="e">
        <f t="shared" si="1"/>
        <v>#DIV/0!</v>
      </c>
    </row>
    <row r="24" spans="2:12">
      <c r="B24" s="7"/>
      <c r="C24" s="7"/>
      <c r="D24" s="7"/>
      <c r="E24" s="7">
        <v>6413</v>
      </c>
      <c r="F24" s="56" t="s">
        <v>62</v>
      </c>
      <c r="G24" s="87">
        <v>0</v>
      </c>
      <c r="H24" s="87">
        <v>0</v>
      </c>
      <c r="I24" s="87">
        <v>0</v>
      </c>
      <c r="J24" s="154">
        <v>0.77</v>
      </c>
      <c r="K24" s="77" t="e">
        <f t="shared" si="0"/>
        <v>#DIV/0!</v>
      </c>
      <c r="L24" s="77" t="e">
        <f t="shared" si="1"/>
        <v>#DIV/0!</v>
      </c>
    </row>
    <row r="25" spans="2:12" ht="26.25">
      <c r="B25" s="7"/>
      <c r="C25" s="40">
        <v>65</v>
      </c>
      <c r="D25" s="40"/>
      <c r="E25" s="40"/>
      <c r="F25" s="41" t="s">
        <v>63</v>
      </c>
      <c r="G25" s="86">
        <f t="shared" ref="G25:J26" si="3">G26</f>
        <v>1386.29</v>
      </c>
      <c r="H25" s="86">
        <f t="shared" si="3"/>
        <v>1750</v>
      </c>
      <c r="I25" s="86">
        <f t="shared" si="3"/>
        <v>332</v>
      </c>
      <c r="J25" s="86">
        <f t="shared" si="3"/>
        <v>1960.74</v>
      </c>
      <c r="K25" s="99">
        <f t="shared" si="0"/>
        <v>141.43793867084088</v>
      </c>
      <c r="L25" s="99">
        <f t="shared" si="1"/>
        <v>590.58433734939763</v>
      </c>
    </row>
    <row r="26" spans="2:12">
      <c r="B26" s="7"/>
      <c r="C26" s="7"/>
      <c r="D26" s="7">
        <v>652</v>
      </c>
      <c r="E26" s="7"/>
      <c r="F26" s="57" t="s">
        <v>64</v>
      </c>
      <c r="G26" s="87">
        <f t="shared" si="3"/>
        <v>1386.29</v>
      </c>
      <c r="H26" s="87">
        <f t="shared" si="3"/>
        <v>1750</v>
      </c>
      <c r="I26" s="87">
        <f t="shared" si="3"/>
        <v>332</v>
      </c>
      <c r="J26" s="87">
        <f t="shared" si="3"/>
        <v>1960.74</v>
      </c>
      <c r="K26" s="77">
        <f t="shared" si="0"/>
        <v>141.43793867084088</v>
      </c>
      <c r="L26" s="77">
        <f t="shared" si="1"/>
        <v>590.58433734939763</v>
      </c>
    </row>
    <row r="27" spans="2:12">
      <c r="B27" s="7"/>
      <c r="C27" s="7"/>
      <c r="D27" s="8"/>
      <c r="E27" s="8">
        <v>6526</v>
      </c>
      <c r="F27" s="56" t="s">
        <v>65</v>
      </c>
      <c r="G27" s="87">
        <v>1386.29</v>
      </c>
      <c r="H27" s="87">
        <v>1750</v>
      </c>
      <c r="I27" s="87">
        <v>332</v>
      </c>
      <c r="J27" s="154">
        <v>1960.74</v>
      </c>
      <c r="K27" s="77">
        <f t="shared" si="0"/>
        <v>141.43793867084088</v>
      </c>
      <c r="L27" s="77">
        <f t="shared" si="1"/>
        <v>590.58433734939763</v>
      </c>
    </row>
    <row r="28" spans="2:12" ht="25.5">
      <c r="B28" s="7"/>
      <c r="C28" s="35">
        <v>66</v>
      </c>
      <c r="D28" s="35"/>
      <c r="E28" s="35"/>
      <c r="F28" s="39" t="s">
        <v>67</v>
      </c>
      <c r="G28" s="86">
        <f>SUM(G29+G32)</f>
        <v>1184.1500000000001</v>
      </c>
      <c r="H28" s="86">
        <f>SUM(H29+H32)</f>
        <v>500</v>
      </c>
      <c r="I28" s="86">
        <f>SUM(I29+I32)</f>
        <v>266</v>
      </c>
      <c r="J28" s="86">
        <f>SUM(J29+J32)</f>
        <v>809.11</v>
      </c>
      <c r="K28" s="99">
        <f t="shared" si="0"/>
        <v>68.328336781657725</v>
      </c>
      <c r="L28" s="99">
        <f t="shared" si="1"/>
        <v>304.17669172932335</v>
      </c>
    </row>
    <row r="29" spans="2:12">
      <c r="B29" s="7"/>
      <c r="C29" s="7"/>
      <c r="D29" s="7">
        <v>661</v>
      </c>
      <c r="E29" s="7"/>
      <c r="F29" s="55" t="s">
        <v>68</v>
      </c>
      <c r="G29" s="87">
        <f>SUM(G30:G31)</f>
        <v>34.51</v>
      </c>
      <c r="H29" s="87">
        <f>SUM(H30:H31)</f>
        <v>0</v>
      </c>
      <c r="I29" s="87">
        <f>SUM(I30:I31)</f>
        <v>0</v>
      </c>
      <c r="J29" s="87">
        <f>SUM(J30:J31)</f>
        <v>0</v>
      </c>
      <c r="K29" s="77">
        <f t="shared" si="0"/>
        <v>0</v>
      </c>
      <c r="L29" s="77" t="e">
        <f t="shared" si="1"/>
        <v>#DIV/0!</v>
      </c>
    </row>
    <row r="30" spans="2:12">
      <c r="B30" s="7"/>
      <c r="C30" s="7"/>
      <c r="D30" s="7"/>
      <c r="E30" s="7">
        <v>6614</v>
      </c>
      <c r="F30" s="55" t="s">
        <v>27</v>
      </c>
      <c r="G30" s="87">
        <v>0</v>
      </c>
      <c r="H30" s="87">
        <v>0</v>
      </c>
      <c r="I30" s="87">
        <v>0</v>
      </c>
      <c r="J30" s="154">
        <v>0</v>
      </c>
      <c r="K30" s="77"/>
      <c r="L30" s="77"/>
    </row>
    <row r="31" spans="2:12">
      <c r="B31" s="7"/>
      <c r="C31" s="7"/>
      <c r="D31" s="7"/>
      <c r="E31" s="7">
        <v>6615</v>
      </c>
      <c r="F31" s="55" t="s">
        <v>66</v>
      </c>
      <c r="G31" s="87">
        <v>34.51</v>
      </c>
      <c r="H31" s="87">
        <v>0</v>
      </c>
      <c r="I31" s="87">
        <v>0</v>
      </c>
      <c r="J31" s="154">
        <v>0</v>
      </c>
      <c r="K31" s="77">
        <f t="shared" si="0"/>
        <v>0</v>
      </c>
      <c r="L31" s="77" t="e">
        <f t="shared" si="1"/>
        <v>#DIV/0!</v>
      </c>
    </row>
    <row r="32" spans="2:12" ht="25.5">
      <c r="B32" s="7"/>
      <c r="C32" s="7"/>
      <c r="D32" s="7">
        <v>663</v>
      </c>
      <c r="E32" s="7"/>
      <c r="F32" s="58" t="s">
        <v>70</v>
      </c>
      <c r="G32" s="87">
        <f>G33</f>
        <v>1149.6400000000001</v>
      </c>
      <c r="H32" s="87">
        <f>H33</f>
        <v>500</v>
      </c>
      <c r="I32" s="87">
        <f>I33</f>
        <v>266</v>
      </c>
      <c r="J32" s="87">
        <f>J33</f>
        <v>809.11</v>
      </c>
      <c r="K32" s="99">
        <f t="shared" si="0"/>
        <v>70.379423123760475</v>
      </c>
      <c r="L32" s="99">
        <f t="shared" si="1"/>
        <v>304.17669172932335</v>
      </c>
    </row>
    <row r="33" spans="2:12">
      <c r="B33" s="7"/>
      <c r="C33" s="7"/>
      <c r="D33" s="7"/>
      <c r="E33" s="7">
        <v>6631</v>
      </c>
      <c r="F33" s="55" t="s">
        <v>69</v>
      </c>
      <c r="G33" s="87">
        <v>1149.6400000000001</v>
      </c>
      <c r="H33" s="87">
        <v>500</v>
      </c>
      <c r="I33" s="87">
        <v>266</v>
      </c>
      <c r="J33" s="154">
        <v>809.11</v>
      </c>
      <c r="K33" s="77">
        <f t="shared" si="0"/>
        <v>70.379423123760475</v>
      </c>
      <c r="L33" s="77">
        <f t="shared" si="1"/>
        <v>304.17669172932335</v>
      </c>
    </row>
    <row r="34" spans="2:12" ht="25.5">
      <c r="B34" s="7"/>
      <c r="C34" s="35">
        <v>67</v>
      </c>
      <c r="D34" s="35"/>
      <c r="E34" s="35"/>
      <c r="F34" s="38" t="s">
        <v>135</v>
      </c>
      <c r="G34" s="86">
        <f t="shared" ref="G34:J35" si="4">G35</f>
        <v>65487.41</v>
      </c>
      <c r="H34" s="86">
        <f t="shared" si="4"/>
        <v>22747.96</v>
      </c>
      <c r="I34" s="86">
        <f t="shared" si="4"/>
        <v>89190</v>
      </c>
      <c r="J34" s="86">
        <f t="shared" si="4"/>
        <v>45959.97</v>
      </c>
      <c r="K34" s="99">
        <f t="shared" si="0"/>
        <v>70.181382955899466</v>
      </c>
      <c r="L34" s="99">
        <f t="shared" si="1"/>
        <v>51.530406996300037</v>
      </c>
    </row>
    <row r="35" spans="2:12" ht="25.5">
      <c r="B35" s="7"/>
      <c r="C35" s="7"/>
      <c r="D35" s="7">
        <v>671</v>
      </c>
      <c r="E35" s="7"/>
      <c r="F35" s="59" t="s">
        <v>136</v>
      </c>
      <c r="G35" s="87">
        <f>G36</f>
        <v>65487.41</v>
      </c>
      <c r="H35" s="87">
        <f>H36</f>
        <v>22747.96</v>
      </c>
      <c r="I35" s="87">
        <f t="shared" si="4"/>
        <v>89190</v>
      </c>
      <c r="J35" s="87">
        <f t="shared" si="4"/>
        <v>45959.97</v>
      </c>
      <c r="K35" s="77">
        <f t="shared" si="0"/>
        <v>70.181382955899466</v>
      </c>
      <c r="L35" s="77">
        <f t="shared" si="1"/>
        <v>51.530406996300037</v>
      </c>
    </row>
    <row r="36" spans="2:12" ht="26.25" customHeight="1">
      <c r="B36" s="7"/>
      <c r="C36" s="7"/>
      <c r="D36" s="7"/>
      <c r="E36" s="7">
        <v>6711</v>
      </c>
      <c r="F36" s="56" t="s">
        <v>71</v>
      </c>
      <c r="G36" s="87">
        <v>65487.41</v>
      </c>
      <c r="H36" s="87">
        <v>22747.96</v>
      </c>
      <c r="I36" s="87">
        <v>89190</v>
      </c>
      <c r="J36" s="155">
        <v>45959.97</v>
      </c>
      <c r="K36" s="77">
        <f t="shared" si="0"/>
        <v>70.181382955899466</v>
      </c>
      <c r="L36" s="77">
        <f t="shared" si="1"/>
        <v>51.530406996300037</v>
      </c>
    </row>
    <row r="37" spans="2:12">
      <c r="B37" s="35"/>
      <c r="C37" s="35">
        <v>68</v>
      </c>
      <c r="D37" s="35"/>
      <c r="E37" s="35"/>
      <c r="F37" s="36" t="s">
        <v>72</v>
      </c>
      <c r="G37" s="86">
        <f t="shared" ref="G37:J38" si="5">G38</f>
        <v>82.95</v>
      </c>
      <c r="H37" s="86">
        <v>0</v>
      </c>
      <c r="I37" s="86">
        <f t="shared" si="5"/>
        <v>0</v>
      </c>
      <c r="J37" s="86">
        <f t="shared" si="5"/>
        <v>0</v>
      </c>
      <c r="K37" s="99">
        <f t="shared" si="0"/>
        <v>0</v>
      </c>
      <c r="L37" s="99" t="e">
        <f t="shared" si="1"/>
        <v>#DIV/0!</v>
      </c>
    </row>
    <row r="38" spans="2:12">
      <c r="B38" s="7"/>
      <c r="C38" s="7"/>
      <c r="D38" s="7">
        <v>683</v>
      </c>
      <c r="E38" s="7"/>
      <c r="F38" s="60" t="s">
        <v>73</v>
      </c>
      <c r="G38" s="87">
        <f>G39</f>
        <v>82.95</v>
      </c>
      <c r="H38" s="87">
        <v>0</v>
      </c>
      <c r="I38" s="87">
        <f t="shared" si="5"/>
        <v>0</v>
      </c>
      <c r="J38" s="87">
        <f t="shared" si="5"/>
        <v>0</v>
      </c>
      <c r="K38" s="77">
        <f t="shared" si="0"/>
        <v>0</v>
      </c>
      <c r="L38" s="77" t="e">
        <f t="shared" si="1"/>
        <v>#DIV/0!</v>
      </c>
    </row>
    <row r="39" spans="2:12">
      <c r="B39" s="7"/>
      <c r="C39" s="7"/>
      <c r="D39" s="7"/>
      <c r="E39" s="7">
        <v>6831</v>
      </c>
      <c r="F39" s="56"/>
      <c r="G39" s="87">
        <v>82.95</v>
      </c>
      <c r="H39" s="87">
        <v>0</v>
      </c>
      <c r="I39" s="87">
        <v>0</v>
      </c>
      <c r="J39" s="154">
        <v>0</v>
      </c>
      <c r="K39" s="77">
        <f t="shared" si="0"/>
        <v>0</v>
      </c>
      <c r="L39" s="77" t="e">
        <f t="shared" si="1"/>
        <v>#DIV/0!</v>
      </c>
    </row>
    <row r="40" spans="2:12">
      <c r="B40" s="14">
        <v>7</v>
      </c>
      <c r="C40" s="14"/>
      <c r="D40" s="14"/>
      <c r="E40" s="14"/>
      <c r="F40" s="6" t="s">
        <v>18</v>
      </c>
      <c r="G40" s="37">
        <f t="shared" ref="G40:J41" si="6">G41</f>
        <v>0</v>
      </c>
      <c r="H40" s="37">
        <v>0</v>
      </c>
      <c r="I40" s="37">
        <v>0</v>
      </c>
      <c r="J40" s="37">
        <v>0</v>
      </c>
      <c r="K40" s="77"/>
      <c r="L40" s="77"/>
    </row>
    <row r="41" spans="2:12" ht="30.75" customHeight="1">
      <c r="B41" s="7"/>
      <c r="C41" s="8">
        <v>72</v>
      </c>
      <c r="D41" s="8"/>
      <c r="E41" s="8"/>
      <c r="F41" s="11" t="s">
        <v>19</v>
      </c>
      <c r="G41" s="91">
        <f t="shared" si="6"/>
        <v>0</v>
      </c>
      <c r="H41" s="91">
        <v>0</v>
      </c>
      <c r="I41" s="91">
        <f t="shared" si="6"/>
        <v>0</v>
      </c>
      <c r="J41" s="91">
        <f t="shared" si="6"/>
        <v>0</v>
      </c>
      <c r="K41" s="99"/>
      <c r="L41" s="99"/>
    </row>
    <row r="42" spans="2:12">
      <c r="B42" s="7"/>
      <c r="C42" s="7"/>
      <c r="D42" s="7">
        <v>722</v>
      </c>
      <c r="E42" s="7"/>
      <c r="F42" s="56" t="s">
        <v>74</v>
      </c>
      <c r="G42" s="87">
        <v>0</v>
      </c>
      <c r="H42" s="87">
        <f>H43</f>
        <v>0</v>
      </c>
      <c r="I42" s="87">
        <f>I43</f>
        <v>0</v>
      </c>
      <c r="J42" s="87">
        <f>J43</f>
        <v>0</v>
      </c>
      <c r="K42" s="99"/>
      <c r="L42" s="99"/>
    </row>
    <row r="43" spans="2:12">
      <c r="B43" s="7"/>
      <c r="C43" s="7"/>
      <c r="D43" s="7"/>
      <c r="E43" s="7">
        <v>7221</v>
      </c>
      <c r="F43" s="56" t="s">
        <v>75</v>
      </c>
      <c r="G43" s="87">
        <v>0</v>
      </c>
      <c r="H43" s="87">
        <v>0</v>
      </c>
      <c r="I43" s="87">
        <v>0</v>
      </c>
      <c r="J43" s="154">
        <v>0</v>
      </c>
      <c r="K43" s="99"/>
      <c r="L43" s="99"/>
    </row>
    <row r="44" spans="2:12">
      <c r="B44" s="54"/>
      <c r="C44" s="54"/>
      <c r="D44" s="54"/>
      <c r="E44" s="54"/>
      <c r="F44" s="54"/>
      <c r="G44" s="156"/>
      <c r="H44" s="156"/>
      <c r="I44" s="156"/>
      <c r="J44" s="156"/>
      <c r="K44" s="156"/>
      <c r="L44" s="156"/>
    </row>
    <row r="45" spans="2:12" ht="18">
      <c r="B45" s="2"/>
      <c r="C45" s="2"/>
      <c r="D45" s="2"/>
      <c r="E45" s="2"/>
      <c r="F45" s="2"/>
      <c r="G45" s="72"/>
      <c r="H45" s="72"/>
      <c r="I45" s="72"/>
      <c r="J45" s="103"/>
      <c r="K45" s="103"/>
      <c r="L45" s="103"/>
    </row>
    <row r="46" spans="2:12" ht="36.75" customHeight="1">
      <c r="B46" s="217" t="s">
        <v>7</v>
      </c>
      <c r="C46" s="218"/>
      <c r="D46" s="218"/>
      <c r="E46" s="218"/>
      <c r="F46" s="219"/>
      <c r="G46" s="92" t="s">
        <v>197</v>
      </c>
      <c r="H46" s="92" t="s">
        <v>44</v>
      </c>
      <c r="I46" s="92" t="s">
        <v>41</v>
      </c>
      <c r="J46" s="92" t="s">
        <v>198</v>
      </c>
      <c r="K46" s="92" t="s">
        <v>20</v>
      </c>
      <c r="L46" s="92" t="s">
        <v>42</v>
      </c>
    </row>
    <row r="47" spans="2:12">
      <c r="B47" s="214">
        <v>1</v>
      </c>
      <c r="C47" s="215"/>
      <c r="D47" s="215"/>
      <c r="E47" s="215"/>
      <c r="F47" s="216"/>
      <c r="G47" s="83">
        <v>2</v>
      </c>
      <c r="H47" s="83">
        <v>3</v>
      </c>
      <c r="I47" s="83">
        <v>4</v>
      </c>
      <c r="J47" s="83">
        <v>5</v>
      </c>
      <c r="K47" s="83" t="s">
        <v>32</v>
      </c>
      <c r="L47" s="83" t="s">
        <v>33</v>
      </c>
    </row>
    <row r="48" spans="2:12">
      <c r="B48" s="6"/>
      <c r="C48" s="6"/>
      <c r="D48" s="6"/>
      <c r="E48" s="6"/>
      <c r="F48" s="46" t="s">
        <v>39</v>
      </c>
      <c r="G48" s="84">
        <f>SUM(G49+G106)</f>
        <v>549275.31999999995</v>
      </c>
      <c r="H48" s="84">
        <f>SUM(H49+H106)</f>
        <v>591239.39999999991</v>
      </c>
      <c r="I48" s="84">
        <f>SUM(I49+I106)</f>
        <v>669862</v>
      </c>
      <c r="J48" s="84">
        <f>SUM(J49+J106)</f>
        <v>614580.51</v>
      </c>
      <c r="K48" s="99">
        <f>SUM(J48/G48*100)</f>
        <v>111.88933629859797</v>
      </c>
      <c r="L48" s="99">
        <f>SUM(J48/I48*100)</f>
        <v>91.747331539929121</v>
      </c>
    </row>
    <row r="49" spans="2:12" ht="30.75" customHeight="1">
      <c r="B49" s="6">
        <v>3</v>
      </c>
      <c r="C49" s="6"/>
      <c r="D49" s="6"/>
      <c r="E49" s="6"/>
      <c r="F49" s="6" t="s">
        <v>4</v>
      </c>
      <c r="G49" s="94">
        <f>G50+G60+G91+G100+G103+G97</f>
        <v>519512.48</v>
      </c>
      <c r="H49" s="94">
        <f>H50+H60+H91+H100+H103</f>
        <v>564095.34999999986</v>
      </c>
      <c r="I49" s="94">
        <f>I50+I60+I91+I100+I103+I97</f>
        <v>625135</v>
      </c>
      <c r="J49" s="94">
        <f>J50+J60+J91+J100+J103+J97</f>
        <v>587067.69000000006</v>
      </c>
      <c r="K49" s="99">
        <f t="shared" ref="K49:K112" si="7">SUM(J49/G49*100)</f>
        <v>113.00357789287374</v>
      </c>
      <c r="L49" s="99">
        <f t="shared" ref="L49:L114" si="8">SUM(J49/I49*100)</f>
        <v>93.910545722124027</v>
      </c>
    </row>
    <row r="50" spans="2:12" ht="20.25" customHeight="1">
      <c r="B50" s="6"/>
      <c r="C50" s="52">
        <v>31</v>
      </c>
      <c r="D50" s="52"/>
      <c r="E50" s="52"/>
      <c r="F50" s="52" t="s">
        <v>5</v>
      </c>
      <c r="G50" s="86">
        <f>G51+G57+G55</f>
        <v>431929.38999999996</v>
      </c>
      <c r="H50" s="86">
        <f>H51+H57+H55</f>
        <v>473000</v>
      </c>
      <c r="I50" s="86">
        <f>I51+I57+I55</f>
        <v>477537</v>
      </c>
      <c r="J50" s="86">
        <f>J51+J57+J55</f>
        <v>491140.95000000007</v>
      </c>
      <c r="K50" s="99">
        <f t="shared" si="7"/>
        <v>113.70862029092304</v>
      </c>
      <c r="L50" s="99">
        <f t="shared" si="8"/>
        <v>102.84877402169886</v>
      </c>
    </row>
    <row r="51" spans="2:12">
      <c r="B51" s="7"/>
      <c r="C51" s="7"/>
      <c r="D51" s="7">
        <v>311</v>
      </c>
      <c r="E51" s="7"/>
      <c r="F51" s="7" t="s">
        <v>28</v>
      </c>
      <c r="G51" s="87">
        <f>G52</f>
        <v>356331.41</v>
      </c>
      <c r="H51" s="87">
        <f>SUM(H52:H54)</f>
        <v>380000</v>
      </c>
      <c r="I51" s="87">
        <f>SUM(I52:I54)</f>
        <v>382636</v>
      </c>
      <c r="J51" s="87">
        <f>SUM(J52:J54)</f>
        <v>401998.12000000005</v>
      </c>
      <c r="K51" s="77">
        <f t="shared" si="7"/>
        <v>112.81579695710802</v>
      </c>
      <c r="L51" s="77">
        <f t="shared" si="8"/>
        <v>105.06019297713756</v>
      </c>
    </row>
    <row r="52" spans="2:12">
      <c r="B52" s="7"/>
      <c r="C52" s="7"/>
      <c r="D52" s="7"/>
      <c r="E52" s="7">
        <v>3111</v>
      </c>
      <c r="F52" s="7" t="s">
        <v>29</v>
      </c>
      <c r="G52" s="87">
        <v>356331.41</v>
      </c>
      <c r="H52" s="87">
        <v>380000</v>
      </c>
      <c r="I52" s="87">
        <v>377220</v>
      </c>
      <c r="J52" s="154">
        <v>397054.58</v>
      </c>
      <c r="K52" s="77">
        <f t="shared" si="7"/>
        <v>111.42845364095184</v>
      </c>
      <c r="L52" s="77">
        <f t="shared" si="8"/>
        <v>105.25809342028525</v>
      </c>
    </row>
    <row r="53" spans="2:12">
      <c r="B53" s="7"/>
      <c r="C53" s="7"/>
      <c r="D53" s="7"/>
      <c r="E53" s="7">
        <v>3113</v>
      </c>
      <c r="F53" s="7" t="s">
        <v>76</v>
      </c>
      <c r="G53" s="87">
        <v>0</v>
      </c>
      <c r="H53" s="87">
        <v>0</v>
      </c>
      <c r="I53" s="87">
        <v>3252</v>
      </c>
      <c r="J53" s="154">
        <v>3417.02</v>
      </c>
      <c r="K53" s="77" t="e">
        <f t="shared" si="7"/>
        <v>#DIV/0!</v>
      </c>
      <c r="L53" s="77">
        <f t="shared" si="8"/>
        <v>105.07441574415743</v>
      </c>
    </row>
    <row r="54" spans="2:12">
      <c r="B54" s="7"/>
      <c r="C54" s="7"/>
      <c r="D54" s="7"/>
      <c r="E54" s="7">
        <v>3114</v>
      </c>
      <c r="F54" s="7" t="s">
        <v>77</v>
      </c>
      <c r="G54" s="87">
        <v>0</v>
      </c>
      <c r="H54" s="87">
        <v>0</v>
      </c>
      <c r="I54" s="87">
        <v>2164</v>
      </c>
      <c r="J54" s="154">
        <v>1526.52</v>
      </c>
      <c r="K54" s="77" t="e">
        <f t="shared" si="7"/>
        <v>#DIV/0!</v>
      </c>
      <c r="L54" s="77">
        <f t="shared" si="8"/>
        <v>70.541589648798521</v>
      </c>
    </row>
    <row r="55" spans="2:12">
      <c r="B55" s="7"/>
      <c r="C55" s="7"/>
      <c r="D55" s="7">
        <v>312</v>
      </c>
      <c r="E55" s="7"/>
      <c r="F55" s="7" t="s">
        <v>78</v>
      </c>
      <c r="G55" s="87">
        <f>G56</f>
        <v>16766.740000000002</v>
      </c>
      <c r="H55" s="87">
        <f>H56</f>
        <v>15000</v>
      </c>
      <c r="I55" s="87">
        <f>I56</f>
        <v>16714</v>
      </c>
      <c r="J55" s="87">
        <f>J56</f>
        <v>23386.880000000001</v>
      </c>
      <c r="K55" s="77">
        <f t="shared" si="7"/>
        <v>139.48376368930394</v>
      </c>
      <c r="L55" s="77">
        <f t="shared" si="8"/>
        <v>139.92389613497667</v>
      </c>
    </row>
    <row r="56" spans="2:12">
      <c r="B56" s="7"/>
      <c r="C56" s="7"/>
      <c r="D56" s="7"/>
      <c r="E56" s="7">
        <v>3121</v>
      </c>
      <c r="F56" s="7" t="s">
        <v>78</v>
      </c>
      <c r="G56" s="87">
        <v>16766.740000000002</v>
      </c>
      <c r="H56" s="87">
        <v>15000</v>
      </c>
      <c r="I56" s="87">
        <v>16714</v>
      </c>
      <c r="J56" s="154">
        <v>23386.880000000001</v>
      </c>
      <c r="K56" s="77">
        <f t="shared" si="7"/>
        <v>139.48376368930394</v>
      </c>
      <c r="L56" s="77">
        <f t="shared" si="8"/>
        <v>139.92389613497667</v>
      </c>
    </row>
    <row r="57" spans="2:12">
      <c r="B57" s="7"/>
      <c r="C57" s="7"/>
      <c r="D57" s="7">
        <v>313</v>
      </c>
      <c r="E57" s="7"/>
      <c r="F57" s="7" t="s">
        <v>79</v>
      </c>
      <c r="G57" s="87">
        <f>G58</f>
        <v>58831.24</v>
      </c>
      <c r="H57" s="87">
        <f>H58+H59</f>
        <v>78000</v>
      </c>
      <c r="I57" s="87">
        <f>I58+I59</f>
        <v>78187</v>
      </c>
      <c r="J57" s="87">
        <f>J58+J59</f>
        <v>65755.95</v>
      </c>
      <c r="K57" s="77">
        <f t="shared" si="7"/>
        <v>111.77046412756215</v>
      </c>
      <c r="L57" s="77">
        <f t="shared" si="8"/>
        <v>84.100873546753292</v>
      </c>
    </row>
    <row r="58" spans="2:12">
      <c r="B58" s="7"/>
      <c r="C58" s="7"/>
      <c r="D58" s="8"/>
      <c r="E58" s="8">
        <v>3132</v>
      </c>
      <c r="F58" s="7" t="s">
        <v>80</v>
      </c>
      <c r="G58" s="87">
        <v>58831.24</v>
      </c>
      <c r="H58" s="87">
        <v>78000</v>
      </c>
      <c r="I58" s="87">
        <v>78187</v>
      </c>
      <c r="J58" s="154">
        <v>65755.95</v>
      </c>
      <c r="K58" s="77">
        <f t="shared" si="7"/>
        <v>111.77046412756215</v>
      </c>
      <c r="L58" s="77">
        <f t="shared" si="8"/>
        <v>84.100873546753292</v>
      </c>
    </row>
    <row r="59" spans="2:12">
      <c r="B59" s="7"/>
      <c r="C59" s="7"/>
      <c r="D59" s="8"/>
      <c r="E59" s="8">
        <v>3133</v>
      </c>
      <c r="F59" s="93" t="s">
        <v>138</v>
      </c>
      <c r="G59" s="87">
        <v>0</v>
      </c>
      <c r="H59" s="87">
        <v>0</v>
      </c>
      <c r="I59" s="87">
        <v>0</v>
      </c>
      <c r="J59" s="154">
        <v>0</v>
      </c>
      <c r="K59" s="77" t="e">
        <f t="shared" si="7"/>
        <v>#DIV/0!</v>
      </c>
      <c r="L59" s="77" t="e">
        <f t="shared" si="8"/>
        <v>#DIV/0!</v>
      </c>
    </row>
    <row r="60" spans="2:12">
      <c r="B60" s="7"/>
      <c r="C60" s="35">
        <v>32</v>
      </c>
      <c r="D60" s="35"/>
      <c r="E60" s="35"/>
      <c r="F60" s="35" t="s">
        <v>12</v>
      </c>
      <c r="G60" s="86">
        <f>SUM(G61+G66+G73+G83+G84)</f>
        <v>73489.710000000006</v>
      </c>
      <c r="H60" s="86">
        <f>SUM(H61+H66+H73+H83+H84)</f>
        <v>80301.569999999992</v>
      </c>
      <c r="I60" s="86">
        <f>SUM(I61+I66+I73+I83+I84)</f>
        <v>115483</v>
      </c>
      <c r="J60" s="86">
        <f>SUM(J61+J66+J73+J83+J84)</f>
        <v>85054.430000000008</v>
      </c>
      <c r="K60" s="77">
        <f t="shared" si="7"/>
        <v>115.7365160374153</v>
      </c>
      <c r="L60" s="99">
        <f t="shared" si="8"/>
        <v>73.651039546946308</v>
      </c>
    </row>
    <row r="61" spans="2:12">
      <c r="B61" s="7"/>
      <c r="C61" s="7"/>
      <c r="D61" s="7">
        <v>321</v>
      </c>
      <c r="E61" s="7"/>
      <c r="F61" s="7" t="s">
        <v>30</v>
      </c>
      <c r="G61" s="87">
        <v>12794.08</v>
      </c>
      <c r="H61" s="87">
        <f>H62+H63</f>
        <v>27000</v>
      </c>
      <c r="I61" s="87">
        <f>SUM(I62:I65)</f>
        <v>13114</v>
      </c>
      <c r="J61" s="87">
        <f>SUM(J62:J65)</f>
        <v>15335.539999999999</v>
      </c>
      <c r="K61" s="77">
        <f t="shared" si="7"/>
        <v>119.86434350887285</v>
      </c>
      <c r="L61" s="77">
        <f t="shared" si="8"/>
        <v>116.94021656245232</v>
      </c>
    </row>
    <row r="62" spans="2:12">
      <c r="B62" s="7"/>
      <c r="C62" s="14"/>
      <c r="D62" s="7"/>
      <c r="E62" s="7">
        <v>3211</v>
      </c>
      <c r="F62" s="20" t="s">
        <v>31</v>
      </c>
      <c r="G62" s="87">
        <v>0</v>
      </c>
      <c r="H62" s="87">
        <v>5000</v>
      </c>
      <c r="I62" s="87">
        <v>956</v>
      </c>
      <c r="J62" s="154">
        <v>2929.41</v>
      </c>
      <c r="K62" s="77" t="e">
        <f t="shared" si="7"/>
        <v>#DIV/0!</v>
      </c>
      <c r="L62" s="77">
        <f t="shared" si="8"/>
        <v>306.423640167364</v>
      </c>
    </row>
    <row r="63" spans="2:12">
      <c r="B63" s="7"/>
      <c r="C63" s="14"/>
      <c r="D63" s="7"/>
      <c r="E63" s="7">
        <v>3212</v>
      </c>
      <c r="F63" s="20" t="s">
        <v>81</v>
      </c>
      <c r="G63" s="87">
        <v>0</v>
      </c>
      <c r="H63" s="87">
        <v>22000</v>
      </c>
      <c r="I63" s="87">
        <v>11945</v>
      </c>
      <c r="J63" s="154">
        <v>12406.13</v>
      </c>
      <c r="K63" s="77" t="e">
        <f t="shared" si="7"/>
        <v>#DIV/0!</v>
      </c>
      <c r="L63" s="77">
        <f t="shared" si="8"/>
        <v>103.86044370029299</v>
      </c>
    </row>
    <row r="64" spans="2:12">
      <c r="B64" s="7"/>
      <c r="C64" s="14"/>
      <c r="D64" s="7"/>
      <c r="E64" s="7">
        <v>3213</v>
      </c>
      <c r="F64" s="20" t="s">
        <v>82</v>
      </c>
      <c r="G64" s="87">
        <v>0</v>
      </c>
      <c r="H64" s="87">
        <v>0</v>
      </c>
      <c r="I64" s="87">
        <v>213</v>
      </c>
      <c r="J64" s="154">
        <v>0</v>
      </c>
      <c r="K64" s="77" t="e">
        <f t="shared" si="7"/>
        <v>#DIV/0!</v>
      </c>
      <c r="L64" s="77">
        <f t="shared" si="8"/>
        <v>0</v>
      </c>
    </row>
    <row r="65" spans="2:12">
      <c r="B65" s="7"/>
      <c r="C65" s="14"/>
      <c r="D65" s="7"/>
      <c r="E65" s="7">
        <v>3214</v>
      </c>
      <c r="F65" s="20" t="s">
        <v>83</v>
      </c>
      <c r="G65" s="87">
        <v>0</v>
      </c>
      <c r="H65" s="87">
        <v>0</v>
      </c>
      <c r="I65" s="87">
        <v>0</v>
      </c>
      <c r="J65" s="154">
        <v>0</v>
      </c>
      <c r="K65" s="77" t="e">
        <f t="shared" si="7"/>
        <v>#DIV/0!</v>
      </c>
      <c r="L65" s="77" t="e">
        <f t="shared" si="8"/>
        <v>#DIV/0!</v>
      </c>
    </row>
    <row r="66" spans="2:12">
      <c r="B66" s="7"/>
      <c r="C66" s="14"/>
      <c r="D66" s="7">
        <v>322</v>
      </c>
      <c r="E66" s="7"/>
      <c r="F66" s="20" t="s">
        <v>89</v>
      </c>
      <c r="G66" s="87">
        <v>35686.410000000003</v>
      </c>
      <c r="H66" s="87">
        <f>H68+H69+H70+H71+H72+H67</f>
        <v>38429.920000000006</v>
      </c>
      <c r="I66" s="94">
        <f>SUM(I67:I72)</f>
        <v>35737</v>
      </c>
      <c r="J66" s="94">
        <f>SUM(J67:J72)</f>
        <v>51403.72</v>
      </c>
      <c r="K66" s="77">
        <f t="shared" si="7"/>
        <v>144.0428443208493</v>
      </c>
      <c r="L66" s="77">
        <f t="shared" si="8"/>
        <v>143.83893443769762</v>
      </c>
    </row>
    <row r="67" spans="2:12">
      <c r="B67" s="7"/>
      <c r="C67" s="14"/>
      <c r="D67" s="7"/>
      <c r="E67" s="7">
        <v>3221</v>
      </c>
      <c r="F67" s="20" t="s">
        <v>84</v>
      </c>
      <c r="G67" s="87">
        <v>0</v>
      </c>
      <c r="H67" s="87">
        <v>4541.1899999999996</v>
      </c>
      <c r="I67" s="87">
        <v>6045</v>
      </c>
      <c r="J67" s="154">
        <v>7051.11</v>
      </c>
      <c r="K67" s="77" t="e">
        <f t="shared" si="7"/>
        <v>#DIV/0!</v>
      </c>
      <c r="L67" s="77">
        <f t="shared" si="8"/>
        <v>116.64367245657567</v>
      </c>
    </row>
    <row r="68" spans="2:12">
      <c r="B68" s="7"/>
      <c r="C68" s="14"/>
      <c r="D68" s="7"/>
      <c r="E68" s="7">
        <v>3222</v>
      </c>
      <c r="F68" s="20" t="s">
        <v>85</v>
      </c>
      <c r="G68" s="87">
        <v>0</v>
      </c>
      <c r="H68" s="87">
        <v>21562.15</v>
      </c>
      <c r="I68" s="87">
        <v>17747</v>
      </c>
      <c r="J68" s="154">
        <v>26981.93</v>
      </c>
      <c r="K68" s="77" t="e">
        <f t="shared" si="7"/>
        <v>#DIV/0!</v>
      </c>
      <c r="L68" s="77">
        <f t="shared" si="8"/>
        <v>152.03656956105257</v>
      </c>
    </row>
    <row r="69" spans="2:12">
      <c r="B69" s="7"/>
      <c r="C69" s="14"/>
      <c r="D69" s="7"/>
      <c r="E69" s="7">
        <v>3223</v>
      </c>
      <c r="F69" s="20" t="s">
        <v>86</v>
      </c>
      <c r="G69" s="87">
        <v>0</v>
      </c>
      <c r="H69" s="87">
        <v>7907.19</v>
      </c>
      <c r="I69" s="87">
        <v>9291</v>
      </c>
      <c r="J69" s="154">
        <v>12519.74</v>
      </c>
      <c r="K69" s="77" t="e">
        <f t="shared" si="7"/>
        <v>#DIV/0!</v>
      </c>
      <c r="L69" s="77">
        <f t="shared" si="8"/>
        <v>134.75126466472932</v>
      </c>
    </row>
    <row r="70" spans="2:12">
      <c r="B70" s="7"/>
      <c r="C70" s="14"/>
      <c r="D70" s="7"/>
      <c r="E70" s="7">
        <v>3224</v>
      </c>
      <c r="F70" s="20" t="s">
        <v>87</v>
      </c>
      <c r="G70" s="87">
        <v>0</v>
      </c>
      <c r="H70" s="87">
        <v>890</v>
      </c>
      <c r="I70" s="87">
        <v>1194</v>
      </c>
      <c r="J70" s="154">
        <v>890.26</v>
      </c>
      <c r="K70" s="77" t="e">
        <f t="shared" si="7"/>
        <v>#DIV/0!</v>
      </c>
      <c r="L70" s="77">
        <f t="shared" si="8"/>
        <v>74.561139028475708</v>
      </c>
    </row>
    <row r="71" spans="2:12">
      <c r="B71" s="7"/>
      <c r="C71" s="14"/>
      <c r="D71" s="8"/>
      <c r="E71" s="7">
        <v>3225</v>
      </c>
      <c r="F71" s="7" t="s">
        <v>88</v>
      </c>
      <c r="G71" s="87">
        <v>0</v>
      </c>
      <c r="H71" s="87">
        <v>3198.91</v>
      </c>
      <c r="I71" s="87">
        <v>1327</v>
      </c>
      <c r="J71" s="154">
        <v>3630.2</v>
      </c>
      <c r="K71" s="77" t="e">
        <f t="shared" si="7"/>
        <v>#DIV/0!</v>
      </c>
      <c r="L71" s="77">
        <f t="shared" si="8"/>
        <v>273.56443104747552</v>
      </c>
    </row>
    <row r="72" spans="2:12">
      <c r="B72" s="7"/>
      <c r="C72" s="7"/>
      <c r="D72" s="8"/>
      <c r="E72" s="8">
        <v>3227</v>
      </c>
      <c r="F72" s="8" t="s">
        <v>90</v>
      </c>
      <c r="G72" s="87">
        <v>0</v>
      </c>
      <c r="H72" s="87">
        <v>330.48</v>
      </c>
      <c r="I72" s="87">
        <v>133</v>
      </c>
      <c r="J72" s="154">
        <v>330.48</v>
      </c>
      <c r="K72" s="77" t="e">
        <f t="shared" si="7"/>
        <v>#DIV/0!</v>
      </c>
      <c r="L72" s="77">
        <f t="shared" si="8"/>
        <v>248.48120300751879</v>
      </c>
    </row>
    <row r="73" spans="2:12">
      <c r="B73" s="7"/>
      <c r="C73" s="7"/>
      <c r="D73" s="7">
        <v>323</v>
      </c>
      <c r="E73" s="7"/>
      <c r="F73" s="7" t="s">
        <v>120</v>
      </c>
      <c r="G73" s="87">
        <v>16718.96</v>
      </c>
      <c r="H73" s="87">
        <f>H74+H75+H76+H77+H79+H80+H81</f>
        <v>10848.36</v>
      </c>
      <c r="I73" s="94">
        <f>SUM(I74:I82)</f>
        <v>46339</v>
      </c>
      <c r="J73" s="94">
        <f>SUM(J74:J82)</f>
        <v>13724.900000000001</v>
      </c>
      <c r="K73" s="77">
        <f t="shared" si="7"/>
        <v>82.091828678338857</v>
      </c>
      <c r="L73" s="77">
        <f t="shared" si="8"/>
        <v>29.618463928872014</v>
      </c>
    </row>
    <row r="74" spans="2:12">
      <c r="B74" s="7"/>
      <c r="C74" s="7"/>
      <c r="D74" s="8"/>
      <c r="E74" s="7">
        <v>3231</v>
      </c>
      <c r="F74" s="7" t="s">
        <v>91</v>
      </c>
      <c r="G74" s="87">
        <v>0</v>
      </c>
      <c r="H74" s="87">
        <v>2807.42</v>
      </c>
      <c r="I74" s="87">
        <v>1261</v>
      </c>
      <c r="J74" s="154">
        <v>3308</v>
      </c>
      <c r="K74" s="77" t="e">
        <f t="shared" si="7"/>
        <v>#DIV/0!</v>
      </c>
      <c r="L74" s="77">
        <f t="shared" si="8"/>
        <v>262.33148295003963</v>
      </c>
    </row>
    <row r="75" spans="2:12">
      <c r="B75" s="7"/>
      <c r="C75" s="7"/>
      <c r="D75" s="8"/>
      <c r="E75" s="7">
        <v>3232</v>
      </c>
      <c r="F75" s="7" t="s">
        <v>92</v>
      </c>
      <c r="G75" s="87">
        <v>0</v>
      </c>
      <c r="H75" s="87">
        <v>4432.4399999999996</v>
      </c>
      <c r="I75" s="87">
        <v>38356</v>
      </c>
      <c r="J75" s="154">
        <v>4631.5</v>
      </c>
      <c r="K75" s="77" t="e">
        <f t="shared" si="7"/>
        <v>#DIV/0!</v>
      </c>
      <c r="L75" s="77">
        <f t="shared" si="8"/>
        <v>12.075033893002399</v>
      </c>
    </row>
    <row r="76" spans="2:12">
      <c r="B76" s="7"/>
      <c r="C76" s="7"/>
      <c r="D76" s="8"/>
      <c r="E76" s="7">
        <v>3233</v>
      </c>
      <c r="F76" s="7" t="s">
        <v>93</v>
      </c>
      <c r="G76" s="87">
        <v>0</v>
      </c>
      <c r="H76" s="87">
        <v>116.82</v>
      </c>
      <c r="I76" s="87">
        <v>127</v>
      </c>
      <c r="J76" s="154">
        <v>127.44</v>
      </c>
      <c r="K76" s="77" t="e">
        <f t="shared" si="7"/>
        <v>#DIV/0!</v>
      </c>
      <c r="L76" s="77">
        <f t="shared" si="8"/>
        <v>100.34645669291338</v>
      </c>
    </row>
    <row r="77" spans="2:12">
      <c r="B77" s="7"/>
      <c r="C77" s="7"/>
      <c r="D77" s="8"/>
      <c r="E77" s="7">
        <v>3234</v>
      </c>
      <c r="F77" s="7" t="s">
        <v>94</v>
      </c>
      <c r="G77" s="87">
        <v>0</v>
      </c>
      <c r="H77" s="87">
        <v>1373.57</v>
      </c>
      <c r="I77" s="87">
        <v>1593</v>
      </c>
      <c r="J77" s="154">
        <v>1563.91</v>
      </c>
      <c r="K77" s="77" t="e">
        <f t="shared" si="7"/>
        <v>#DIV/0!</v>
      </c>
      <c r="L77" s="77">
        <f t="shared" si="8"/>
        <v>98.173885750156941</v>
      </c>
    </row>
    <row r="78" spans="2:12">
      <c r="B78" s="7"/>
      <c r="C78" s="7"/>
      <c r="D78" s="8"/>
      <c r="E78" s="7">
        <v>3235</v>
      </c>
      <c r="F78" s="7" t="s">
        <v>95</v>
      </c>
      <c r="G78" s="87">
        <v>0</v>
      </c>
      <c r="H78" s="87">
        <v>0</v>
      </c>
      <c r="I78" s="87">
        <v>358</v>
      </c>
      <c r="J78" s="154">
        <v>82</v>
      </c>
      <c r="K78" s="77" t="e">
        <f t="shared" si="7"/>
        <v>#DIV/0!</v>
      </c>
      <c r="L78" s="77">
        <f t="shared" si="8"/>
        <v>22.905027932960895</v>
      </c>
    </row>
    <row r="79" spans="2:12">
      <c r="B79" s="7"/>
      <c r="C79" s="7"/>
      <c r="D79" s="8"/>
      <c r="E79" s="7">
        <v>3236</v>
      </c>
      <c r="F79" s="7" t="s">
        <v>96</v>
      </c>
      <c r="G79" s="87">
        <v>0</v>
      </c>
      <c r="H79" s="87">
        <v>611</v>
      </c>
      <c r="I79" s="87">
        <v>3026</v>
      </c>
      <c r="J79" s="154">
        <v>2204.61</v>
      </c>
      <c r="K79" s="77" t="e">
        <f t="shared" si="7"/>
        <v>#DIV/0!</v>
      </c>
      <c r="L79" s="77">
        <f t="shared" si="8"/>
        <v>72.855584930601452</v>
      </c>
    </row>
    <row r="80" spans="2:12">
      <c r="B80" s="7"/>
      <c r="C80" s="7"/>
      <c r="D80" s="8"/>
      <c r="E80" s="7">
        <v>3237</v>
      </c>
      <c r="F80" s="7" t="s">
        <v>97</v>
      </c>
      <c r="G80" s="87">
        <v>0</v>
      </c>
      <c r="H80" s="87">
        <v>757.82</v>
      </c>
      <c r="I80" s="87">
        <v>756</v>
      </c>
      <c r="J80" s="154">
        <v>926.21</v>
      </c>
      <c r="K80" s="77" t="e">
        <f t="shared" si="7"/>
        <v>#DIV/0!</v>
      </c>
      <c r="L80" s="77">
        <f t="shared" si="8"/>
        <v>122.51455026455027</v>
      </c>
    </row>
    <row r="81" spans="2:12">
      <c r="B81" s="7"/>
      <c r="C81" s="7"/>
      <c r="D81" s="8"/>
      <c r="E81" s="7">
        <v>3238</v>
      </c>
      <c r="F81" s="7" t="s">
        <v>98</v>
      </c>
      <c r="G81" s="87">
        <v>0</v>
      </c>
      <c r="H81" s="87">
        <v>749.29</v>
      </c>
      <c r="I81" s="87">
        <v>796</v>
      </c>
      <c r="J81" s="154">
        <v>881.23</v>
      </c>
      <c r="K81" s="77" t="e">
        <f t="shared" si="7"/>
        <v>#DIV/0!</v>
      </c>
      <c r="L81" s="77">
        <f t="shared" si="8"/>
        <v>110.70728643216081</v>
      </c>
    </row>
    <row r="82" spans="2:12">
      <c r="B82" s="7"/>
      <c r="C82" s="7"/>
      <c r="D82" s="8"/>
      <c r="E82" s="7">
        <v>3239</v>
      </c>
      <c r="F82" s="7" t="s">
        <v>99</v>
      </c>
      <c r="G82" s="87">
        <v>0</v>
      </c>
      <c r="H82" s="87">
        <v>0</v>
      </c>
      <c r="I82" s="87">
        <v>66</v>
      </c>
      <c r="J82" s="154">
        <v>0</v>
      </c>
      <c r="K82" s="77" t="e">
        <f t="shared" si="7"/>
        <v>#DIV/0!</v>
      </c>
      <c r="L82" s="77">
        <f t="shared" si="8"/>
        <v>0</v>
      </c>
    </row>
    <row r="83" spans="2:12">
      <c r="B83" s="7"/>
      <c r="C83" s="7"/>
      <c r="D83" s="7">
        <v>324</v>
      </c>
      <c r="E83" s="7"/>
      <c r="F83" s="7" t="s">
        <v>122</v>
      </c>
      <c r="G83" s="87">
        <v>0</v>
      </c>
      <c r="H83" s="87">
        <v>0</v>
      </c>
      <c r="I83" s="87">
        <v>0</v>
      </c>
      <c r="J83" s="154">
        <v>0</v>
      </c>
      <c r="K83" s="77" t="e">
        <f t="shared" si="7"/>
        <v>#DIV/0!</v>
      </c>
      <c r="L83" s="77" t="e">
        <f t="shared" si="8"/>
        <v>#DIV/0!</v>
      </c>
    </row>
    <row r="84" spans="2:12">
      <c r="B84" s="7"/>
      <c r="C84" s="7"/>
      <c r="D84" s="7">
        <v>329</v>
      </c>
      <c r="E84" s="7"/>
      <c r="F84" s="7" t="s">
        <v>103</v>
      </c>
      <c r="G84" s="87">
        <v>8290.26</v>
      </c>
      <c r="H84" s="87">
        <f>H85+H86+H87+H88+H90</f>
        <v>4023.29</v>
      </c>
      <c r="I84" s="94">
        <f>SUM(I85:I90)</f>
        <v>20293</v>
      </c>
      <c r="J84" s="94">
        <f>SUM(J85:J90)</f>
        <v>4590.2699999999995</v>
      </c>
      <c r="K84" s="77">
        <f t="shared" si="7"/>
        <v>55.36943352801962</v>
      </c>
      <c r="L84" s="77">
        <f t="shared" si="8"/>
        <v>22.619967476469714</v>
      </c>
    </row>
    <row r="85" spans="2:12">
      <c r="B85" s="7"/>
      <c r="C85" s="7"/>
      <c r="D85" s="7"/>
      <c r="E85" s="7">
        <v>3292</v>
      </c>
      <c r="F85" s="7" t="s">
        <v>100</v>
      </c>
      <c r="G85" s="87">
        <v>0</v>
      </c>
      <c r="H85" s="87">
        <v>421.01</v>
      </c>
      <c r="I85" s="87">
        <v>411</v>
      </c>
      <c r="J85" s="154">
        <v>421.01</v>
      </c>
      <c r="K85" s="77" t="e">
        <f t="shared" si="7"/>
        <v>#DIV/0!</v>
      </c>
      <c r="L85" s="77">
        <f t="shared" si="8"/>
        <v>102.43552311435522</v>
      </c>
    </row>
    <row r="86" spans="2:12">
      <c r="B86" s="7"/>
      <c r="C86" s="7"/>
      <c r="D86" s="7"/>
      <c r="E86" s="7">
        <v>3293</v>
      </c>
      <c r="F86" s="7" t="s">
        <v>101</v>
      </c>
      <c r="G86" s="87">
        <v>0</v>
      </c>
      <c r="H86" s="87">
        <v>567.25</v>
      </c>
      <c r="I86" s="87">
        <v>730</v>
      </c>
      <c r="J86" s="154">
        <v>877.25</v>
      </c>
      <c r="K86" s="77" t="e">
        <f t="shared" si="7"/>
        <v>#DIV/0!</v>
      </c>
      <c r="L86" s="77">
        <f t="shared" si="8"/>
        <v>120.17123287671232</v>
      </c>
    </row>
    <row r="87" spans="2:12">
      <c r="B87" s="7"/>
      <c r="C87" s="7"/>
      <c r="D87" s="7"/>
      <c r="E87" s="7">
        <v>3294</v>
      </c>
      <c r="F87" s="7" t="s">
        <v>141</v>
      </c>
      <c r="G87" s="87">
        <v>0</v>
      </c>
      <c r="H87" s="87">
        <v>66.36</v>
      </c>
      <c r="I87" s="87">
        <v>133</v>
      </c>
      <c r="J87" s="154">
        <v>108.36</v>
      </c>
      <c r="K87" s="77" t="e">
        <f t="shared" si="7"/>
        <v>#DIV/0!</v>
      </c>
      <c r="L87" s="77">
        <f t="shared" si="8"/>
        <v>81.473684210526315</v>
      </c>
    </row>
    <row r="88" spans="2:12">
      <c r="B88" s="7"/>
      <c r="C88" s="7"/>
      <c r="D88" s="7"/>
      <c r="E88" s="7">
        <v>3295</v>
      </c>
      <c r="F88" s="7" t="s">
        <v>102</v>
      </c>
      <c r="G88" s="87">
        <v>0</v>
      </c>
      <c r="H88" s="87">
        <v>1978.43</v>
      </c>
      <c r="I88" s="87">
        <v>2097</v>
      </c>
      <c r="J88" s="154">
        <v>2118.4299999999998</v>
      </c>
      <c r="K88" s="77" t="e">
        <f t="shared" si="7"/>
        <v>#DIV/0!</v>
      </c>
      <c r="L88" s="77">
        <f t="shared" si="8"/>
        <v>101.0219360991893</v>
      </c>
    </row>
    <row r="89" spans="2:12">
      <c r="B89" s="7"/>
      <c r="C89" s="7"/>
      <c r="D89" s="7"/>
      <c r="E89" s="7">
        <v>3296</v>
      </c>
      <c r="F89" s="7" t="s">
        <v>142</v>
      </c>
      <c r="G89" s="87">
        <v>0</v>
      </c>
      <c r="H89" s="87">
        <v>0</v>
      </c>
      <c r="I89" s="87">
        <v>0</v>
      </c>
      <c r="J89" s="154">
        <v>0</v>
      </c>
      <c r="K89" s="77" t="e">
        <f t="shared" si="7"/>
        <v>#DIV/0!</v>
      </c>
      <c r="L89" s="77" t="e">
        <f t="shared" si="8"/>
        <v>#DIV/0!</v>
      </c>
    </row>
    <row r="90" spans="2:12">
      <c r="B90" s="7"/>
      <c r="C90" s="7"/>
      <c r="D90" s="7"/>
      <c r="E90" s="7">
        <v>3299</v>
      </c>
      <c r="F90" s="7" t="s">
        <v>103</v>
      </c>
      <c r="G90" s="87">
        <v>0</v>
      </c>
      <c r="H90" s="87">
        <v>990.24</v>
      </c>
      <c r="I90" s="87">
        <v>16922</v>
      </c>
      <c r="J90" s="154">
        <v>1065.22</v>
      </c>
      <c r="K90" s="77" t="e">
        <f t="shared" si="7"/>
        <v>#DIV/0!</v>
      </c>
      <c r="L90" s="77">
        <f t="shared" si="8"/>
        <v>6.2948824016073752</v>
      </c>
    </row>
    <row r="91" spans="2:12" s="134" customFormat="1">
      <c r="B91" s="14"/>
      <c r="C91" s="35">
        <v>34</v>
      </c>
      <c r="D91" s="14"/>
      <c r="E91" s="14"/>
      <c r="F91" s="14" t="s">
        <v>107</v>
      </c>
      <c r="G91" s="86">
        <f>G92</f>
        <v>2370.08</v>
      </c>
      <c r="H91" s="86">
        <f>H92</f>
        <v>309.58999999999997</v>
      </c>
      <c r="I91" s="86">
        <f>I92</f>
        <v>385</v>
      </c>
      <c r="J91" s="86">
        <f>J92</f>
        <v>379.51</v>
      </c>
      <c r="K91" s="77">
        <f t="shared" si="7"/>
        <v>16.012539661108484</v>
      </c>
      <c r="L91" s="99">
        <f t="shared" si="8"/>
        <v>98.574025974025972</v>
      </c>
    </row>
    <row r="92" spans="2:12">
      <c r="B92" s="7"/>
      <c r="C92" s="7"/>
      <c r="D92" s="7">
        <v>343</v>
      </c>
      <c r="E92" s="7"/>
      <c r="F92" s="7" t="s">
        <v>104</v>
      </c>
      <c r="G92" s="87">
        <f>G93+G95</f>
        <v>2370.08</v>
      </c>
      <c r="H92" s="87">
        <f>H93+H95</f>
        <v>309.58999999999997</v>
      </c>
      <c r="I92" s="87">
        <f>SUM(I93:I96)</f>
        <v>385</v>
      </c>
      <c r="J92" s="87">
        <f>SUM(J93:J96)</f>
        <v>379.51</v>
      </c>
      <c r="K92" s="77">
        <f t="shared" si="7"/>
        <v>16.012539661108484</v>
      </c>
      <c r="L92" s="77">
        <f t="shared" si="8"/>
        <v>98.574025974025972</v>
      </c>
    </row>
    <row r="93" spans="2:12">
      <c r="B93" s="7"/>
      <c r="C93" s="7"/>
      <c r="D93" s="7"/>
      <c r="E93" s="7">
        <v>3431</v>
      </c>
      <c r="F93" s="7" t="s">
        <v>106</v>
      </c>
      <c r="G93" s="87">
        <v>361.14</v>
      </c>
      <c r="H93" s="87">
        <v>307.7</v>
      </c>
      <c r="I93" s="87">
        <v>372</v>
      </c>
      <c r="J93" s="154">
        <v>377.26</v>
      </c>
      <c r="K93" s="77">
        <f t="shared" si="7"/>
        <v>104.46364290856731</v>
      </c>
      <c r="L93" s="77">
        <f t="shared" si="8"/>
        <v>101.41397849462366</v>
      </c>
    </row>
    <row r="94" spans="2:12" ht="24.75" customHeight="1">
      <c r="B94" s="7"/>
      <c r="C94" s="7"/>
      <c r="D94" s="7"/>
      <c r="E94" s="7">
        <v>3432</v>
      </c>
      <c r="F94" s="20" t="s">
        <v>105</v>
      </c>
      <c r="G94" s="87">
        <v>0</v>
      </c>
      <c r="H94" s="87">
        <v>0</v>
      </c>
      <c r="I94" s="87">
        <v>0</v>
      </c>
      <c r="J94" s="154">
        <v>0</v>
      </c>
      <c r="K94" s="77" t="e">
        <f t="shared" si="7"/>
        <v>#DIV/0!</v>
      </c>
      <c r="L94" s="77" t="e">
        <f t="shared" si="8"/>
        <v>#DIV/0!</v>
      </c>
    </row>
    <row r="95" spans="2:12" ht="13.5" customHeight="1">
      <c r="B95" s="7"/>
      <c r="C95" s="7"/>
      <c r="D95" s="7"/>
      <c r="E95" s="7">
        <v>3433</v>
      </c>
      <c r="F95" s="20" t="s">
        <v>121</v>
      </c>
      <c r="G95" s="87">
        <v>2008.94</v>
      </c>
      <c r="H95" s="87">
        <v>1.89</v>
      </c>
      <c r="I95" s="87">
        <v>13</v>
      </c>
      <c r="J95" s="154">
        <v>2.25</v>
      </c>
      <c r="K95" s="77">
        <f t="shared" si="7"/>
        <v>0.11199936284806912</v>
      </c>
      <c r="L95" s="77">
        <f t="shared" si="8"/>
        <v>17.307692307692307</v>
      </c>
    </row>
    <row r="96" spans="2:12">
      <c r="B96" s="7"/>
      <c r="C96" s="7"/>
      <c r="D96" s="7"/>
      <c r="E96" s="7">
        <v>3434</v>
      </c>
      <c r="F96" s="7" t="s">
        <v>108</v>
      </c>
      <c r="G96" s="87">
        <v>0</v>
      </c>
      <c r="H96" s="87">
        <v>0</v>
      </c>
      <c r="I96" s="87">
        <v>0</v>
      </c>
      <c r="J96" s="154">
        <v>0</v>
      </c>
      <c r="K96" s="77" t="e">
        <f t="shared" si="7"/>
        <v>#DIV/0!</v>
      </c>
      <c r="L96" s="77" t="e">
        <f t="shared" si="8"/>
        <v>#DIV/0!</v>
      </c>
    </row>
    <row r="97" spans="2:12" s="134" customFormat="1">
      <c r="B97" s="14"/>
      <c r="C97" s="14">
        <v>36</v>
      </c>
      <c r="D97" s="14"/>
      <c r="E97" s="14"/>
      <c r="F97" s="14" t="s">
        <v>148</v>
      </c>
      <c r="G97" s="94">
        <f>G98</f>
        <v>0</v>
      </c>
      <c r="H97" s="94">
        <v>0</v>
      </c>
      <c r="I97" s="157">
        <f>I99</f>
        <v>19984</v>
      </c>
      <c r="J97" s="157">
        <f>J98</f>
        <v>0</v>
      </c>
      <c r="K97" s="77" t="e">
        <f t="shared" si="7"/>
        <v>#DIV/0!</v>
      </c>
      <c r="L97" s="99">
        <f t="shared" si="8"/>
        <v>0</v>
      </c>
    </row>
    <row r="98" spans="2:12">
      <c r="B98" s="7"/>
      <c r="C98" s="7"/>
      <c r="D98" s="7">
        <v>368</v>
      </c>
      <c r="E98" s="7"/>
      <c r="F98" s="7" t="s">
        <v>205</v>
      </c>
      <c r="G98" s="87">
        <f>G99</f>
        <v>0</v>
      </c>
      <c r="H98" s="87">
        <v>0</v>
      </c>
      <c r="I98" s="87">
        <v>0</v>
      </c>
      <c r="J98" s="154">
        <f>J99</f>
        <v>0</v>
      </c>
      <c r="K98" s="77" t="e">
        <f t="shared" si="7"/>
        <v>#DIV/0!</v>
      </c>
      <c r="L98" s="77" t="e">
        <f t="shared" si="8"/>
        <v>#DIV/0!</v>
      </c>
    </row>
    <row r="99" spans="2:12">
      <c r="B99" s="7"/>
      <c r="C99" s="7"/>
      <c r="D99" s="7"/>
      <c r="E99" s="7">
        <v>3681</v>
      </c>
      <c r="F99" s="20" t="s">
        <v>206</v>
      </c>
      <c r="G99" s="87">
        <v>0</v>
      </c>
      <c r="H99" s="87">
        <v>0</v>
      </c>
      <c r="I99" s="87">
        <v>19984</v>
      </c>
      <c r="J99" s="154">
        <v>0</v>
      </c>
      <c r="K99" s="77" t="e">
        <f t="shared" si="7"/>
        <v>#DIV/0!</v>
      </c>
      <c r="L99" s="77">
        <f t="shared" si="8"/>
        <v>0</v>
      </c>
    </row>
    <row r="100" spans="2:12" ht="25.5" customHeight="1">
      <c r="B100" s="7"/>
      <c r="C100" s="35">
        <v>37</v>
      </c>
      <c r="D100" s="35"/>
      <c r="E100" s="35"/>
      <c r="F100" s="65" t="s">
        <v>109</v>
      </c>
      <c r="G100" s="86">
        <f>G101</f>
        <v>11723.3</v>
      </c>
      <c r="H100" s="86">
        <f>H101</f>
        <v>10197.35</v>
      </c>
      <c r="I100" s="86">
        <f>I102</f>
        <v>11746</v>
      </c>
      <c r="J100" s="86">
        <f>J102</f>
        <v>10205.959999999999</v>
      </c>
      <c r="K100" s="77">
        <f t="shared" si="7"/>
        <v>87.057057313213861</v>
      </c>
      <c r="L100" s="77">
        <f t="shared" si="8"/>
        <v>86.888813213008675</v>
      </c>
    </row>
    <row r="101" spans="2:12" ht="21" customHeight="1">
      <c r="B101" s="7"/>
      <c r="C101" s="7"/>
      <c r="D101" s="7">
        <v>372</v>
      </c>
      <c r="E101" s="7"/>
      <c r="F101" s="20" t="s">
        <v>110</v>
      </c>
      <c r="G101" s="87">
        <f>G102</f>
        <v>11723.3</v>
      </c>
      <c r="H101" s="87">
        <f>H102</f>
        <v>10197.35</v>
      </c>
      <c r="I101" s="87">
        <v>0</v>
      </c>
      <c r="J101" s="87">
        <v>0</v>
      </c>
      <c r="K101" s="77">
        <f t="shared" si="7"/>
        <v>0</v>
      </c>
      <c r="L101" s="77" t="e">
        <f t="shared" si="8"/>
        <v>#DIV/0!</v>
      </c>
    </row>
    <row r="102" spans="2:12" ht="21" customHeight="1">
      <c r="B102" s="7"/>
      <c r="C102" s="7"/>
      <c r="D102" s="7"/>
      <c r="E102" s="7">
        <v>3722</v>
      </c>
      <c r="F102" s="20" t="s">
        <v>111</v>
      </c>
      <c r="G102" s="87">
        <v>11723.3</v>
      </c>
      <c r="H102" s="87">
        <v>10197.35</v>
      </c>
      <c r="I102" s="87">
        <v>11746</v>
      </c>
      <c r="J102" s="154">
        <v>10205.959999999999</v>
      </c>
      <c r="K102" s="77">
        <f t="shared" si="7"/>
        <v>87.057057313213861</v>
      </c>
      <c r="L102" s="77">
        <f t="shared" si="8"/>
        <v>86.888813213008675</v>
      </c>
    </row>
    <row r="103" spans="2:12" ht="21.75" customHeight="1">
      <c r="B103" s="7"/>
      <c r="C103" s="35">
        <v>38</v>
      </c>
      <c r="D103" s="35"/>
      <c r="E103" s="35"/>
      <c r="F103" s="65" t="s">
        <v>112</v>
      </c>
      <c r="G103" s="86">
        <f>G104</f>
        <v>0</v>
      </c>
      <c r="H103" s="86">
        <f>H105</f>
        <v>286.83999999999997</v>
      </c>
      <c r="I103" s="86">
        <f t="shared" ref="I103:J104" si="9">I104</f>
        <v>0</v>
      </c>
      <c r="J103" s="86">
        <f t="shared" si="9"/>
        <v>286.83999999999997</v>
      </c>
      <c r="K103" s="77" t="e">
        <f t="shared" si="7"/>
        <v>#DIV/0!</v>
      </c>
      <c r="L103" s="99" t="e">
        <f t="shared" si="8"/>
        <v>#DIV/0!</v>
      </c>
    </row>
    <row r="104" spans="2:12" ht="18.75" customHeight="1">
      <c r="B104" s="7"/>
      <c r="C104" s="7"/>
      <c r="D104" s="7">
        <v>381</v>
      </c>
      <c r="E104" s="7"/>
      <c r="F104" s="20" t="s">
        <v>113</v>
      </c>
      <c r="G104" s="87">
        <f>G105</f>
        <v>0</v>
      </c>
      <c r="H104" s="87">
        <f>H105</f>
        <v>286.83999999999997</v>
      </c>
      <c r="I104" s="87">
        <v>0</v>
      </c>
      <c r="J104" s="87">
        <f t="shared" si="9"/>
        <v>286.83999999999997</v>
      </c>
      <c r="K104" s="77" t="e">
        <f t="shared" si="7"/>
        <v>#DIV/0!</v>
      </c>
      <c r="L104" s="77" t="e">
        <f t="shared" si="8"/>
        <v>#DIV/0!</v>
      </c>
    </row>
    <row r="105" spans="2:12" ht="18.75" customHeight="1">
      <c r="B105" s="7"/>
      <c r="C105" s="7"/>
      <c r="D105" s="7"/>
      <c r="E105" s="7">
        <v>3812</v>
      </c>
      <c r="F105" s="20" t="s">
        <v>114</v>
      </c>
      <c r="G105" s="87">
        <v>0</v>
      </c>
      <c r="H105" s="87">
        <v>286.83999999999997</v>
      </c>
      <c r="I105" s="87">
        <v>0</v>
      </c>
      <c r="J105" s="154">
        <v>286.83999999999997</v>
      </c>
      <c r="K105" s="77" t="e">
        <f t="shared" si="7"/>
        <v>#DIV/0!</v>
      </c>
      <c r="L105" s="77" t="e">
        <f t="shared" si="8"/>
        <v>#DIV/0!</v>
      </c>
    </row>
    <row r="106" spans="2:12">
      <c r="B106" s="9">
        <v>4</v>
      </c>
      <c r="C106" s="9"/>
      <c r="D106" s="9"/>
      <c r="E106" s="9"/>
      <c r="F106" s="12" t="s">
        <v>6</v>
      </c>
      <c r="G106" s="94">
        <f>G107+G117</f>
        <v>29762.84</v>
      </c>
      <c r="H106" s="94">
        <f>H108+H115</f>
        <v>27144.05</v>
      </c>
      <c r="I106" s="94">
        <f>I107+I117</f>
        <v>44727</v>
      </c>
      <c r="J106" s="94">
        <f>J107+J117</f>
        <v>27512.82</v>
      </c>
      <c r="K106" s="77">
        <f t="shared" si="7"/>
        <v>92.440170360086597</v>
      </c>
      <c r="L106" s="99">
        <f t="shared" si="8"/>
        <v>61.512777516936076</v>
      </c>
    </row>
    <row r="107" spans="2:12">
      <c r="B107" s="10"/>
      <c r="C107" s="52">
        <v>42</v>
      </c>
      <c r="D107" s="52"/>
      <c r="E107" s="52"/>
      <c r="F107" s="66" t="s">
        <v>115</v>
      </c>
      <c r="G107" s="86">
        <f>G108+G115</f>
        <v>12585.970000000001</v>
      </c>
      <c r="H107" s="86">
        <f>H108+H115</f>
        <v>27144.05</v>
      </c>
      <c r="I107" s="86">
        <f>I108+I115</f>
        <v>11546</v>
      </c>
      <c r="J107" s="86">
        <f>J108+J115</f>
        <v>27512.82</v>
      </c>
      <c r="K107" s="77">
        <f t="shared" si="7"/>
        <v>218.59912267389797</v>
      </c>
      <c r="L107" s="99">
        <f t="shared" si="8"/>
        <v>238.28875801143252</v>
      </c>
    </row>
    <row r="108" spans="2:12">
      <c r="B108" s="10"/>
      <c r="C108" s="10"/>
      <c r="D108" s="7">
        <v>422</v>
      </c>
      <c r="E108" s="7"/>
      <c r="F108" s="7" t="s">
        <v>116</v>
      </c>
      <c r="G108" s="87">
        <v>3767.2</v>
      </c>
      <c r="H108" s="87">
        <f>H109+H110+H112</f>
        <v>22278.34</v>
      </c>
      <c r="I108" s="87">
        <f>I109+I111+I113+I114</f>
        <v>2256</v>
      </c>
      <c r="J108" s="87">
        <f>SUM(J109:J114)</f>
        <v>22278.34</v>
      </c>
      <c r="K108" s="77">
        <f t="shared" si="7"/>
        <v>591.37661923975372</v>
      </c>
      <c r="L108" s="77">
        <f t="shared" si="8"/>
        <v>987.51507092198574</v>
      </c>
    </row>
    <row r="109" spans="2:12">
      <c r="B109" s="10"/>
      <c r="C109" s="10"/>
      <c r="D109" s="7"/>
      <c r="E109" s="7">
        <v>4221</v>
      </c>
      <c r="F109" s="7" t="s">
        <v>75</v>
      </c>
      <c r="G109" s="87">
        <v>0</v>
      </c>
      <c r="H109" s="87">
        <v>14183.05</v>
      </c>
      <c r="I109" s="158">
        <v>1593</v>
      </c>
      <c r="J109" s="154">
        <v>14183.08</v>
      </c>
      <c r="K109" s="77" t="e">
        <f t="shared" si="7"/>
        <v>#DIV/0!</v>
      </c>
      <c r="L109" s="77">
        <f t="shared" si="8"/>
        <v>890.33772755806649</v>
      </c>
    </row>
    <row r="110" spans="2:12">
      <c r="B110" s="10"/>
      <c r="C110" s="10"/>
      <c r="D110" s="7"/>
      <c r="E110" s="7">
        <v>4222</v>
      </c>
      <c r="F110" s="7" t="s">
        <v>143</v>
      </c>
      <c r="G110" s="87">
        <v>0</v>
      </c>
      <c r="H110" s="87">
        <v>1595.29</v>
      </c>
      <c r="I110" s="158">
        <v>0</v>
      </c>
      <c r="J110" s="154">
        <v>1595.26</v>
      </c>
      <c r="K110" s="77" t="e">
        <f t="shared" si="7"/>
        <v>#DIV/0!</v>
      </c>
      <c r="L110" s="77" t="e">
        <f t="shared" si="8"/>
        <v>#DIV/0!</v>
      </c>
    </row>
    <row r="111" spans="2:12">
      <c r="B111" s="10"/>
      <c r="C111" s="10"/>
      <c r="D111" s="7"/>
      <c r="E111" s="7">
        <v>4223</v>
      </c>
      <c r="F111" s="7" t="s">
        <v>144</v>
      </c>
      <c r="G111" s="87">
        <v>0</v>
      </c>
      <c r="H111" s="87">
        <v>0</v>
      </c>
      <c r="I111" s="158">
        <v>265</v>
      </c>
      <c r="J111" s="154">
        <v>0</v>
      </c>
      <c r="K111" s="77" t="e">
        <f t="shared" si="7"/>
        <v>#DIV/0!</v>
      </c>
      <c r="L111" s="77">
        <f t="shared" si="8"/>
        <v>0</v>
      </c>
    </row>
    <row r="112" spans="2:12">
      <c r="B112" s="10"/>
      <c r="C112" s="10"/>
      <c r="D112" s="7"/>
      <c r="E112" s="7">
        <v>4225</v>
      </c>
      <c r="F112" s="7" t="s">
        <v>207</v>
      </c>
      <c r="G112" s="87">
        <v>0</v>
      </c>
      <c r="H112" s="87">
        <v>6500</v>
      </c>
      <c r="I112" s="158">
        <v>0</v>
      </c>
      <c r="J112" s="154">
        <v>6500</v>
      </c>
      <c r="K112" s="77" t="e">
        <f t="shared" si="7"/>
        <v>#DIV/0!</v>
      </c>
      <c r="L112" s="77" t="e">
        <f t="shared" si="8"/>
        <v>#DIV/0!</v>
      </c>
    </row>
    <row r="113" spans="2:12">
      <c r="B113" s="10"/>
      <c r="C113" s="10"/>
      <c r="D113" s="7"/>
      <c r="E113" s="7">
        <v>4226</v>
      </c>
      <c r="F113" s="7" t="s">
        <v>208</v>
      </c>
      <c r="G113" s="87">
        <v>0</v>
      </c>
      <c r="H113" s="87">
        <v>0</v>
      </c>
      <c r="I113" s="158">
        <v>133</v>
      </c>
      <c r="J113" s="154">
        <v>0</v>
      </c>
      <c r="K113" s="77" t="e">
        <f t="shared" ref="K113:K121" si="10">SUM(J113/G113*100)</f>
        <v>#DIV/0!</v>
      </c>
      <c r="L113" s="77">
        <f t="shared" si="8"/>
        <v>0</v>
      </c>
    </row>
    <row r="114" spans="2:12">
      <c r="B114" s="10"/>
      <c r="C114" s="10"/>
      <c r="D114" s="7"/>
      <c r="E114" s="7">
        <v>4227</v>
      </c>
      <c r="F114" s="7" t="s">
        <v>117</v>
      </c>
      <c r="G114" s="87">
        <v>0</v>
      </c>
      <c r="H114" s="87">
        <v>0</v>
      </c>
      <c r="I114" s="158">
        <v>265</v>
      </c>
      <c r="J114" s="154">
        <v>0</v>
      </c>
      <c r="K114" s="77" t="e">
        <f t="shared" si="10"/>
        <v>#DIV/0!</v>
      </c>
      <c r="L114" s="77">
        <f t="shared" si="8"/>
        <v>0</v>
      </c>
    </row>
    <row r="115" spans="2:12">
      <c r="B115" s="10"/>
      <c r="C115" s="10"/>
      <c r="D115" s="7">
        <v>424</v>
      </c>
      <c r="E115" s="7"/>
      <c r="F115" s="7" t="s">
        <v>118</v>
      </c>
      <c r="G115" s="87">
        <v>8818.77</v>
      </c>
      <c r="H115" s="87">
        <f>H116</f>
        <v>4865.71</v>
      </c>
      <c r="I115" s="87">
        <f>I116</f>
        <v>9290</v>
      </c>
      <c r="J115" s="87">
        <f>J116</f>
        <v>5234.4799999999996</v>
      </c>
      <c r="K115" s="77">
        <f t="shared" si="10"/>
        <v>59.356123359606826</v>
      </c>
      <c r="L115" s="77">
        <f t="shared" ref="L115:L121" si="11">SUM(J115/I115*100)</f>
        <v>56.345317545748109</v>
      </c>
    </row>
    <row r="116" spans="2:12">
      <c r="B116" s="10"/>
      <c r="C116" s="10"/>
      <c r="D116" s="7"/>
      <c r="E116" s="7">
        <v>4241</v>
      </c>
      <c r="F116" s="7" t="s">
        <v>119</v>
      </c>
      <c r="G116" s="87">
        <v>0</v>
      </c>
      <c r="H116" s="87">
        <v>4865.71</v>
      </c>
      <c r="I116" s="158">
        <v>9290</v>
      </c>
      <c r="J116" s="154">
        <v>5234.4799999999996</v>
      </c>
      <c r="K116" s="77" t="e">
        <f t="shared" si="10"/>
        <v>#DIV/0!</v>
      </c>
      <c r="L116" s="77">
        <f t="shared" si="11"/>
        <v>56.345317545748109</v>
      </c>
    </row>
    <row r="117" spans="2:12">
      <c r="B117" s="10"/>
      <c r="C117" s="6">
        <v>45</v>
      </c>
      <c r="D117" s="7"/>
      <c r="E117" s="7"/>
      <c r="F117" s="7" t="s">
        <v>145</v>
      </c>
      <c r="G117" s="94">
        <f t="shared" ref="G117:I118" si="12">G118</f>
        <v>17176.87</v>
      </c>
      <c r="H117" s="87">
        <f t="shared" si="12"/>
        <v>0</v>
      </c>
      <c r="I117" s="159">
        <f t="shared" si="12"/>
        <v>33181</v>
      </c>
      <c r="J117" s="157">
        <v>0</v>
      </c>
      <c r="K117" s="77">
        <f t="shared" si="10"/>
        <v>0</v>
      </c>
      <c r="L117" s="99">
        <f t="shared" si="11"/>
        <v>0</v>
      </c>
    </row>
    <row r="118" spans="2:12">
      <c r="B118" s="10"/>
      <c r="C118" s="10"/>
      <c r="D118" s="7">
        <v>451</v>
      </c>
      <c r="E118" s="7"/>
      <c r="F118" s="7" t="s">
        <v>146</v>
      </c>
      <c r="G118" s="87">
        <f t="shared" si="12"/>
        <v>17176.87</v>
      </c>
      <c r="H118" s="87">
        <f t="shared" si="12"/>
        <v>0</v>
      </c>
      <c r="I118" s="94">
        <f t="shared" si="12"/>
        <v>33181</v>
      </c>
      <c r="J118" s="87">
        <f>J119</f>
        <v>0</v>
      </c>
      <c r="K118" s="77">
        <f t="shared" si="10"/>
        <v>0</v>
      </c>
      <c r="L118" s="99">
        <f t="shared" si="11"/>
        <v>0</v>
      </c>
    </row>
    <row r="119" spans="2:12" ht="15" customHeight="1">
      <c r="B119" s="10"/>
      <c r="C119" s="10"/>
      <c r="D119" s="7"/>
      <c r="E119" s="7">
        <v>4511</v>
      </c>
      <c r="F119" s="7" t="s">
        <v>146</v>
      </c>
      <c r="G119" s="87">
        <v>17176.87</v>
      </c>
      <c r="H119" s="87">
        <v>0</v>
      </c>
      <c r="I119" s="158">
        <v>33181</v>
      </c>
      <c r="J119" s="154">
        <v>0</v>
      </c>
      <c r="K119" s="77">
        <f t="shared" si="10"/>
        <v>0</v>
      </c>
      <c r="L119" s="99">
        <f t="shared" si="11"/>
        <v>0</v>
      </c>
    </row>
    <row r="120" spans="2:12">
      <c r="B120" s="10"/>
      <c r="C120" s="10"/>
      <c r="D120" s="7">
        <v>454</v>
      </c>
      <c r="E120" s="7"/>
      <c r="F120" s="7" t="s">
        <v>147</v>
      </c>
      <c r="G120" s="87">
        <v>0</v>
      </c>
      <c r="H120" s="87">
        <v>0</v>
      </c>
      <c r="I120" s="158">
        <v>0</v>
      </c>
      <c r="J120" s="154">
        <v>0</v>
      </c>
      <c r="K120" s="77" t="e">
        <f t="shared" si="10"/>
        <v>#DIV/0!</v>
      </c>
      <c r="L120" s="99" t="e">
        <f t="shared" si="11"/>
        <v>#DIV/0!</v>
      </c>
    </row>
    <row r="121" spans="2:12" ht="15.75" customHeight="1">
      <c r="B121" s="10"/>
      <c r="C121" s="10"/>
      <c r="D121" s="7"/>
      <c r="E121" s="7">
        <v>4541</v>
      </c>
      <c r="F121" s="7" t="s">
        <v>147</v>
      </c>
      <c r="G121" s="87">
        <v>0</v>
      </c>
      <c r="H121" s="148">
        <v>0</v>
      </c>
      <c r="I121" s="87">
        <v>0</v>
      </c>
      <c r="J121" s="87">
        <v>0</v>
      </c>
      <c r="K121" s="77" t="e">
        <f t="shared" si="10"/>
        <v>#DIV/0!</v>
      </c>
      <c r="L121" s="99" t="e">
        <f t="shared" si="11"/>
        <v>#DIV/0!</v>
      </c>
    </row>
  </sheetData>
  <protectedRanges>
    <protectedRange algorithmName="SHA-512" hashValue="R8frfBQ/MhInQYm+jLEgMwgPwCkrGPIUaxyIFLRSCn/+fIsUU6bmJDax/r7gTh2PEAEvgODYwg0rRRjqSM/oww==" saltValue="tbZzHO5lCNHCDH5y3XGZag==" spinCount="100000" sqref="F15" name="Range1_5"/>
    <protectedRange algorithmName="SHA-512" hashValue="R8frfBQ/MhInQYm+jLEgMwgPwCkrGPIUaxyIFLRSCn/+fIsUU6bmJDax/r7gTh2PEAEvgODYwg0rRRjqSM/oww==" saltValue="tbZzHO5lCNHCDH5y3XGZag==" spinCount="100000" sqref="E16:F17" name="Range1_9"/>
    <protectedRange algorithmName="SHA-512" hashValue="R8frfBQ/MhInQYm+jLEgMwgPwCkrGPIUaxyIFLRSCn/+fIsUU6bmJDax/r7gTh2PEAEvgODYwg0rRRjqSM/oww==" saltValue="tbZzHO5lCNHCDH5y3XGZag==" spinCount="100000" sqref="F18" name="Range1_11"/>
    <protectedRange algorithmName="SHA-512" hashValue="R8frfBQ/MhInQYm+jLEgMwgPwCkrGPIUaxyIFLRSCn/+fIsUU6bmJDax/r7gTh2PEAEvgODYwg0rRRjqSM/oww==" saltValue="tbZzHO5lCNHCDH5y3XGZag==" spinCount="100000" sqref="F19" name="Range1_12"/>
    <protectedRange algorithmName="SHA-512" hashValue="R8frfBQ/MhInQYm+jLEgMwgPwCkrGPIUaxyIFLRSCn/+fIsUU6bmJDax/r7gTh2PEAEvgODYwg0rRRjqSM/oww==" saltValue="tbZzHO5lCNHCDH5y3XGZag==" spinCount="100000" sqref="F20" name="Range1_13"/>
    <protectedRange algorithmName="SHA-512" hashValue="R8frfBQ/MhInQYm+jLEgMwgPwCkrGPIUaxyIFLRSCn/+fIsUU6bmJDax/r7gTh2PEAEvgODYwg0rRRjqSM/oww==" saltValue="tbZzHO5lCNHCDH5y3XGZag==" spinCount="100000" sqref="F21" name="Range1_14"/>
    <protectedRange algorithmName="SHA-512" hashValue="R8frfBQ/MhInQYm+jLEgMwgPwCkrGPIUaxyIFLRSCn/+fIsUU6bmJDax/r7gTh2PEAEvgODYwg0rRRjqSM/oww==" saltValue="tbZzHO5lCNHCDH5y3XGZag==" spinCount="100000" sqref="F22" name="Range1_15"/>
    <protectedRange algorithmName="SHA-512" hashValue="R8frfBQ/MhInQYm+jLEgMwgPwCkrGPIUaxyIFLRSCn/+fIsUU6bmJDax/r7gTh2PEAEvgODYwg0rRRjqSM/oww==" saltValue="tbZzHO5lCNHCDH5y3XGZag==" spinCount="100000" sqref="F23" name="Range1_16"/>
    <protectedRange algorithmName="SHA-512" hashValue="R8frfBQ/MhInQYm+jLEgMwgPwCkrGPIUaxyIFLRSCn/+fIsUU6bmJDax/r7gTh2PEAEvgODYwg0rRRjqSM/oww==" saltValue="tbZzHO5lCNHCDH5y3XGZag==" spinCount="100000" sqref="F24" name="Range1_17"/>
    <protectedRange algorithmName="SHA-512" hashValue="R8frfBQ/MhInQYm+jLEgMwgPwCkrGPIUaxyIFLRSCn/+fIsUU6bmJDax/r7gTh2PEAEvgODYwg0rRRjqSM/oww==" saltValue="tbZzHO5lCNHCDH5y3XGZag==" spinCount="100000" sqref="F25" name="Range1_18"/>
    <protectedRange algorithmName="SHA-512" hashValue="R8frfBQ/MhInQYm+jLEgMwgPwCkrGPIUaxyIFLRSCn/+fIsUU6bmJDax/r7gTh2PEAEvgODYwg0rRRjqSM/oww==" saltValue="tbZzHO5lCNHCDH5y3XGZag==" spinCount="100000" sqref="F26" name="Range1_19"/>
    <protectedRange algorithmName="SHA-512" hashValue="R8frfBQ/MhInQYm+jLEgMwgPwCkrGPIUaxyIFLRSCn/+fIsUU6bmJDax/r7gTh2PEAEvgODYwg0rRRjqSM/oww==" saltValue="tbZzHO5lCNHCDH5y3XGZag==" spinCount="100000" sqref="F27" name="Range1_20"/>
    <protectedRange algorithmName="SHA-512" hashValue="R8frfBQ/MhInQYm+jLEgMwgPwCkrGPIUaxyIFLRSCn/+fIsUU6bmJDax/r7gTh2PEAEvgODYwg0rRRjqSM/oww==" saltValue="tbZzHO5lCNHCDH5y3XGZag==" spinCount="100000" sqref="F28:F31" name="Range1_21"/>
    <protectedRange algorithmName="SHA-512" hashValue="R8frfBQ/MhInQYm+jLEgMwgPwCkrGPIUaxyIFLRSCn/+fIsUU6bmJDax/r7gTh2PEAEvgODYwg0rRRjqSM/oww==" saltValue="tbZzHO5lCNHCDH5y3XGZag==" spinCount="100000" sqref="F32:F33" name="Range1_22"/>
    <protectedRange algorithmName="SHA-512" hashValue="R8frfBQ/MhInQYm+jLEgMwgPwCkrGPIUaxyIFLRSCn/+fIsUU6bmJDax/r7gTh2PEAEvgODYwg0rRRjqSM/oww==" saltValue="tbZzHO5lCNHCDH5y3XGZag==" spinCount="100000" sqref="F34:F36 F39" name="Range1_23"/>
    <protectedRange algorithmName="SHA-512" hashValue="R8frfBQ/MhInQYm+jLEgMwgPwCkrGPIUaxyIFLRSCn/+fIsUU6bmJDax/r7gTh2PEAEvgODYwg0rRRjqSM/oww==" saltValue="tbZzHO5lCNHCDH5y3XGZag==" spinCount="100000" sqref="F37" name="Range1_24"/>
    <protectedRange algorithmName="SHA-512" hashValue="R8frfBQ/MhInQYm+jLEgMwgPwCkrGPIUaxyIFLRSCn/+fIsUU6bmJDax/r7gTh2PEAEvgODYwg0rRRjqSM/oww==" saltValue="tbZzHO5lCNHCDH5y3XGZag==" spinCount="100000" sqref="F38" name="Range1_26"/>
    <protectedRange algorithmName="SHA-512" hashValue="R8frfBQ/MhInQYm+jLEgMwgPwCkrGPIUaxyIFLRSCn/+fIsUU6bmJDax/r7gTh2PEAEvgODYwg0rRRjqSM/oww==" saltValue="tbZzHO5lCNHCDH5y3XGZag==" spinCount="100000" sqref="F42" name="Range1_28"/>
    <protectedRange algorithmName="SHA-512" hashValue="R8frfBQ/MhInQYm+jLEgMwgPwCkrGPIUaxyIFLRSCn/+fIsUU6bmJDax/r7gTh2PEAEvgODYwg0rRRjqSM/oww==" saltValue="tbZzHO5lCNHCDH5y3XGZag==" spinCount="100000" sqref="F43" name="Range1_29"/>
    <protectedRange algorithmName="SHA-512" hashValue="R8frfBQ/MhInQYm+jLEgMwgPwCkrGPIUaxyIFLRSCn/+fIsUU6bmJDax/r7gTh2PEAEvgODYwg0rRRjqSM/oww==" saltValue="tbZzHO5lCNHCDH5y3XGZag==" spinCount="100000" sqref="J36" name="Range1_33"/>
    <protectedRange algorithmName="SHA-512" hashValue="R8frfBQ/MhInQYm+jLEgMwgPwCkrGPIUaxyIFLRSCn/+fIsUU6bmJDax/r7gTh2PEAEvgODYwg0rRRjqSM/oww==" saltValue="tbZzHO5lCNHCDH5y3XGZag==" spinCount="100000" sqref="G19" name="Range1_34"/>
    <protectedRange algorithmName="SHA-512" hashValue="R8frfBQ/MhInQYm+jLEgMwgPwCkrGPIUaxyIFLRSCn/+fIsUU6bmJDax/r7gTh2PEAEvgODYwg0rRRjqSM/oww==" saltValue="tbZzHO5lCNHCDH5y3XGZag==" spinCount="100000" sqref="J19" name="Range1_35"/>
    <protectedRange algorithmName="SHA-512" hashValue="R8frfBQ/MhInQYm+jLEgMwgPwCkrGPIUaxyIFLRSCn/+fIsUU6bmJDax/r7gTh2PEAEvgODYwg0rRRjqSM/oww==" saltValue="tbZzHO5lCNHCDH5y3XGZag==" spinCount="100000" sqref="G16:G17" name="Range1_36"/>
    <protectedRange algorithmName="SHA-512" hashValue="R8frfBQ/MhInQYm+jLEgMwgPwCkrGPIUaxyIFLRSCn/+fIsUU6bmJDax/r7gTh2PEAEvgODYwg0rRRjqSM/oww==" saltValue="tbZzHO5lCNHCDH5y3XGZag==" spinCount="100000" sqref="J16:J17" name="Range1_38"/>
  </protectedRanges>
  <mergeCells count="7">
    <mergeCell ref="B2:L2"/>
    <mergeCell ref="B4:L4"/>
    <mergeCell ref="B6:L6"/>
    <mergeCell ref="B47:F47"/>
    <mergeCell ref="B9:F9"/>
    <mergeCell ref="B46:F46"/>
    <mergeCell ref="B8:F8"/>
  </mergeCells>
  <conditionalFormatting sqref="G16:G17">
    <cfRule type="cellIs" dxfId="4" priority="2" operator="lessThan">
      <formula>-0.001</formula>
    </cfRule>
  </conditionalFormatting>
  <conditionalFormatting sqref="G19">
    <cfRule type="cellIs" dxfId="3" priority="4" operator="lessThan">
      <formula>-0.001</formula>
    </cfRule>
  </conditionalFormatting>
  <conditionalFormatting sqref="J16:J17">
    <cfRule type="cellIs" dxfId="2" priority="1" operator="lessThan">
      <formula>0</formula>
    </cfRule>
  </conditionalFormatting>
  <conditionalFormatting sqref="J19">
    <cfRule type="cellIs" dxfId="1" priority="3" operator="lessThan">
      <formula>0</formula>
    </cfRule>
  </conditionalFormatting>
  <conditionalFormatting sqref="J36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2"/>
  <sheetViews>
    <sheetView topLeftCell="B28" workbookViewId="0">
      <selection activeCell="J55" sqref="J55"/>
    </sheetView>
  </sheetViews>
  <sheetFormatPr defaultColWidth="9.140625" defaultRowHeight="15"/>
  <cols>
    <col min="1" max="1" width="9.140625" style="81"/>
    <col min="2" max="2" width="39.85546875" style="81" customWidth="1"/>
    <col min="3" max="3" width="22.28515625" style="81" customWidth="1"/>
    <col min="4" max="4" width="22" style="81" customWidth="1"/>
    <col min="5" max="5" width="20.140625" style="81" customWidth="1"/>
    <col min="6" max="6" width="21.42578125" style="81" customWidth="1"/>
    <col min="7" max="8" width="15.7109375" style="81" customWidth="1"/>
    <col min="9" max="16384" width="9.140625" style="81"/>
  </cols>
  <sheetData>
    <row r="1" spans="2:8" ht="18">
      <c r="B1" s="72"/>
      <c r="C1" s="72"/>
      <c r="D1" s="72"/>
      <c r="E1" s="72"/>
      <c r="F1" s="103"/>
      <c r="G1" s="103"/>
      <c r="H1" s="103"/>
    </row>
    <row r="2" spans="2:8" ht="15.75" customHeight="1">
      <c r="B2" s="220" t="s">
        <v>35</v>
      </c>
      <c r="C2" s="220"/>
      <c r="D2" s="220"/>
      <c r="E2" s="220"/>
      <c r="F2" s="220"/>
      <c r="G2" s="220"/>
      <c r="H2" s="220"/>
    </row>
    <row r="3" spans="2:8" ht="18">
      <c r="B3" s="72"/>
      <c r="C3" s="72"/>
      <c r="D3" s="72"/>
      <c r="E3" s="72"/>
      <c r="F3" s="103"/>
      <c r="G3" s="103"/>
      <c r="H3" s="103"/>
    </row>
    <row r="4" spans="2:8" ht="38.25">
      <c r="B4" s="92" t="s">
        <v>7</v>
      </c>
      <c r="C4" s="92" t="s">
        <v>197</v>
      </c>
      <c r="D4" s="92" t="s">
        <v>44</v>
      </c>
      <c r="E4" s="92" t="s">
        <v>41</v>
      </c>
      <c r="F4" s="92" t="s">
        <v>198</v>
      </c>
      <c r="G4" s="92" t="s">
        <v>20</v>
      </c>
      <c r="H4" s="92" t="s">
        <v>42</v>
      </c>
    </row>
    <row r="5" spans="2:8">
      <c r="B5" s="92">
        <v>1</v>
      </c>
      <c r="C5" s="83">
        <v>2</v>
      </c>
      <c r="D5" s="83">
        <v>3</v>
      </c>
      <c r="E5" s="83">
        <v>4</v>
      </c>
      <c r="F5" s="83">
        <v>5</v>
      </c>
      <c r="G5" s="83" t="s">
        <v>32</v>
      </c>
      <c r="H5" s="83" t="s">
        <v>33</v>
      </c>
    </row>
    <row r="6" spans="2:8">
      <c r="B6" s="52" t="s">
        <v>38</v>
      </c>
      <c r="C6" s="53">
        <f>SUM(C7+C9+C13+C16+C18+C20+C11)</f>
        <v>549275.31999999995</v>
      </c>
      <c r="D6" s="53">
        <f>SUM(D7+D9+D13+D16+D18+D20+D11)</f>
        <v>591239.39999999991</v>
      </c>
      <c r="E6" s="53">
        <f>SUM(E7+E9+E13+E16+E18+E20+E11)</f>
        <v>669862</v>
      </c>
      <c r="F6" s="53">
        <f>SUM(F7+F9+F13+F16+F18+F20+F11)</f>
        <v>637446.73999999987</v>
      </c>
      <c r="G6" s="164">
        <f>SUM(F6/C6*100)</f>
        <v>116.05231780666934</v>
      </c>
      <c r="H6" s="164">
        <f>SUM(F6/E6*100)</f>
        <v>95.160904783373269</v>
      </c>
    </row>
    <row r="7" spans="2:8">
      <c r="B7" s="6" t="s">
        <v>16</v>
      </c>
      <c r="C7" s="94">
        <f>C8</f>
        <v>65487.41</v>
      </c>
      <c r="D7" s="94">
        <f>D8</f>
        <v>22747.96</v>
      </c>
      <c r="E7" s="94">
        <f>E8</f>
        <v>89190</v>
      </c>
      <c r="F7" s="94">
        <f>F8</f>
        <v>45959.97</v>
      </c>
      <c r="G7" s="164">
        <f t="shared" ref="G7:G57" si="0">SUM(F7/C7*100)</f>
        <v>70.181382955899466</v>
      </c>
      <c r="H7" s="164">
        <f t="shared" ref="H7:H57" si="1">SUM(F7/E7*100)</f>
        <v>51.530406996300037</v>
      </c>
    </row>
    <row r="8" spans="2:8">
      <c r="B8" s="18" t="s">
        <v>151</v>
      </c>
      <c r="C8" s="87">
        <v>65487.41</v>
      </c>
      <c r="D8" s="87">
        <v>22747.96</v>
      </c>
      <c r="E8" s="87">
        <v>89190</v>
      </c>
      <c r="F8" s="95">
        <v>45959.97</v>
      </c>
      <c r="G8" s="165">
        <f t="shared" si="0"/>
        <v>70.181382955899466</v>
      </c>
      <c r="H8" s="165">
        <f t="shared" si="1"/>
        <v>51.530406996300037</v>
      </c>
    </row>
    <row r="9" spans="2:8">
      <c r="B9" s="6" t="s">
        <v>17</v>
      </c>
      <c r="C9" s="94">
        <f>C10</f>
        <v>0</v>
      </c>
      <c r="D9" s="94">
        <f>D10</f>
        <v>0</v>
      </c>
      <c r="E9" s="94">
        <f>E10</f>
        <v>0</v>
      </c>
      <c r="F9" s="94">
        <f>F10</f>
        <v>0</v>
      </c>
      <c r="G9" s="164" t="e">
        <f t="shared" si="0"/>
        <v>#DIV/0!</v>
      </c>
      <c r="H9" s="164" t="e">
        <f t="shared" si="1"/>
        <v>#DIV/0!</v>
      </c>
    </row>
    <row r="10" spans="2:8">
      <c r="B10" s="19" t="s">
        <v>152</v>
      </c>
      <c r="C10" s="87">
        <v>0</v>
      </c>
      <c r="D10" s="87">
        <v>0</v>
      </c>
      <c r="E10" s="158">
        <v>0</v>
      </c>
      <c r="F10" s="95">
        <v>0</v>
      </c>
      <c r="G10" s="165" t="e">
        <f t="shared" si="0"/>
        <v>#DIV/0!</v>
      </c>
      <c r="H10" s="165" t="e">
        <f t="shared" si="1"/>
        <v>#DIV/0!</v>
      </c>
    </row>
    <row r="11" spans="2:8">
      <c r="B11" s="49" t="s">
        <v>139</v>
      </c>
      <c r="C11" s="94">
        <f>C12</f>
        <v>82.96</v>
      </c>
      <c r="D11" s="94">
        <f>D12</f>
        <v>1750</v>
      </c>
      <c r="E11" s="94">
        <f>E12</f>
        <v>332</v>
      </c>
      <c r="F11" s="94">
        <f>F12</f>
        <v>1960.74</v>
      </c>
      <c r="G11" s="164">
        <f t="shared" si="0"/>
        <v>2363.4763741562201</v>
      </c>
      <c r="H11" s="164">
        <f t="shared" si="1"/>
        <v>590.58433734939763</v>
      </c>
    </row>
    <row r="12" spans="2:8">
      <c r="B12" s="51" t="s">
        <v>140</v>
      </c>
      <c r="C12" s="87">
        <v>82.96</v>
      </c>
      <c r="D12" s="87">
        <v>1750</v>
      </c>
      <c r="E12" s="158">
        <v>332</v>
      </c>
      <c r="F12" s="95">
        <v>1960.74</v>
      </c>
      <c r="G12" s="165">
        <f t="shared" si="0"/>
        <v>2363.4763741562201</v>
      </c>
      <c r="H12" s="165">
        <f t="shared" si="1"/>
        <v>590.58433734939763</v>
      </c>
    </row>
    <row r="13" spans="2:8">
      <c r="B13" s="6" t="s">
        <v>128</v>
      </c>
      <c r="C13" s="94">
        <f>C14+C15</f>
        <v>481134.51</v>
      </c>
      <c r="D13" s="94">
        <f>D14+D15</f>
        <v>566241.43999999994</v>
      </c>
      <c r="E13" s="94">
        <f>E14+E15</f>
        <v>580074</v>
      </c>
      <c r="F13" s="94">
        <f>F14+F15</f>
        <v>588716.91999999993</v>
      </c>
      <c r="G13" s="164">
        <f t="shared" si="0"/>
        <v>122.36015246547166</v>
      </c>
      <c r="H13" s="164">
        <f t="shared" si="1"/>
        <v>101.48996852125762</v>
      </c>
    </row>
    <row r="14" spans="2:8">
      <c r="B14" s="19" t="s">
        <v>149</v>
      </c>
      <c r="C14" s="87">
        <v>481134.51</v>
      </c>
      <c r="D14" s="87">
        <v>546257.36</v>
      </c>
      <c r="E14" s="158">
        <v>560090</v>
      </c>
      <c r="F14" s="95">
        <v>568732.84</v>
      </c>
      <c r="G14" s="165">
        <f t="shared" si="0"/>
        <v>118.20661959999501</v>
      </c>
      <c r="H14" s="165">
        <f t="shared" si="1"/>
        <v>101.54311628488277</v>
      </c>
    </row>
    <row r="15" spans="2:8">
      <c r="B15" s="19" t="s">
        <v>150</v>
      </c>
      <c r="C15" s="87">
        <v>0</v>
      </c>
      <c r="D15" s="87">
        <v>19984.080000000002</v>
      </c>
      <c r="E15" s="158">
        <v>19984</v>
      </c>
      <c r="F15" s="95">
        <v>19984.080000000002</v>
      </c>
      <c r="G15" s="165" t="e">
        <f t="shared" si="0"/>
        <v>#DIV/0!</v>
      </c>
      <c r="H15" s="165">
        <f t="shared" si="1"/>
        <v>100.0004003202562</v>
      </c>
    </row>
    <row r="16" spans="2:8">
      <c r="B16" s="13" t="s">
        <v>129</v>
      </c>
      <c r="C16" s="87">
        <f>C17</f>
        <v>2570.44</v>
      </c>
      <c r="D16" s="87">
        <f>D17</f>
        <v>500</v>
      </c>
      <c r="E16" s="87">
        <v>266</v>
      </c>
      <c r="F16" s="87">
        <v>809.11</v>
      </c>
      <c r="G16" s="165">
        <f t="shared" si="0"/>
        <v>31.477490235134841</v>
      </c>
      <c r="H16" s="165">
        <f t="shared" si="1"/>
        <v>304.17669172932335</v>
      </c>
    </row>
    <row r="17" spans="2:8">
      <c r="B17" s="50" t="s">
        <v>153</v>
      </c>
      <c r="C17" s="87">
        <v>2570.44</v>
      </c>
      <c r="D17" s="87">
        <v>500</v>
      </c>
      <c r="E17" s="158">
        <v>266</v>
      </c>
      <c r="F17" s="95">
        <v>809.11</v>
      </c>
      <c r="G17" s="165">
        <f t="shared" si="0"/>
        <v>31.477490235134841</v>
      </c>
      <c r="H17" s="165">
        <f t="shared" si="1"/>
        <v>304.17669172932335</v>
      </c>
    </row>
    <row r="18" spans="2:8">
      <c r="B18" s="49" t="s">
        <v>130</v>
      </c>
      <c r="C18" s="94">
        <f>C19</f>
        <v>0</v>
      </c>
      <c r="D18" s="94">
        <f>D19</f>
        <v>0</v>
      </c>
      <c r="E18" s="94">
        <f>E19</f>
        <v>0</v>
      </c>
      <c r="F18" s="94">
        <f>F19</f>
        <v>0</v>
      </c>
      <c r="G18" s="165" t="e">
        <f t="shared" si="0"/>
        <v>#DIV/0!</v>
      </c>
      <c r="H18" s="165" t="e">
        <f t="shared" si="1"/>
        <v>#DIV/0!</v>
      </c>
    </row>
    <row r="19" spans="2:8">
      <c r="B19" s="51" t="s">
        <v>132</v>
      </c>
      <c r="C19" s="87">
        <v>0</v>
      </c>
      <c r="D19" s="87">
        <v>0</v>
      </c>
      <c r="E19" s="158">
        <v>0</v>
      </c>
      <c r="F19" s="95">
        <v>0</v>
      </c>
      <c r="G19" s="165" t="e">
        <f t="shared" si="0"/>
        <v>#DIV/0!</v>
      </c>
      <c r="H19" s="165" t="e">
        <f t="shared" si="1"/>
        <v>#DIV/0!</v>
      </c>
    </row>
    <row r="20" spans="2:8" ht="16.5" customHeight="1">
      <c r="B20" s="49"/>
      <c r="C20" s="139"/>
      <c r="D20" s="139"/>
      <c r="E20" s="140"/>
      <c r="F20" s="141"/>
      <c r="G20" s="165"/>
      <c r="H20" s="164"/>
    </row>
    <row r="21" spans="2:8">
      <c r="B21" s="19"/>
      <c r="C21" s="139"/>
      <c r="D21" s="139"/>
      <c r="E21" s="140"/>
      <c r="F21" s="141"/>
      <c r="G21" s="165"/>
      <c r="H21" s="164"/>
    </row>
    <row r="22" spans="2:8" ht="15.75" customHeight="1">
      <c r="B22" s="52" t="s">
        <v>39</v>
      </c>
      <c r="C22" s="86">
        <f>SUM(C23+C31+C37+C40+C49+C54+C56)</f>
        <v>549275.31999999995</v>
      </c>
      <c r="D22" s="86">
        <f>SUM(D23+D31+D37+D40+D49+D54+D56)</f>
        <v>591239.39999999991</v>
      </c>
      <c r="E22" s="86">
        <f>SUM(E23+E31+E37+E40+E49+E54+E56)</f>
        <v>669862</v>
      </c>
      <c r="F22" s="86">
        <f>SUM(F23+F31+F37+F40+F49+F54+F56)</f>
        <v>614580.51</v>
      </c>
      <c r="G22" s="165">
        <f t="shared" si="0"/>
        <v>111.88933629859797</v>
      </c>
      <c r="H22" s="164">
        <f t="shared" si="1"/>
        <v>91.747331539929121</v>
      </c>
    </row>
    <row r="23" spans="2:8" ht="15.75" customHeight="1">
      <c r="B23" s="6" t="s">
        <v>16</v>
      </c>
      <c r="C23" s="94">
        <f>SUM(C24:C30)</f>
        <v>57350.25</v>
      </c>
      <c r="D23" s="94">
        <f>SUM(D24:D29)</f>
        <v>22747.96</v>
      </c>
      <c r="E23" s="94">
        <f>SUM(E24:E30)</f>
        <v>89190</v>
      </c>
      <c r="F23" s="94">
        <f>SUM(F24:F30)</f>
        <v>71050.73</v>
      </c>
      <c r="G23" s="165">
        <f t="shared" si="0"/>
        <v>123.88913736208647</v>
      </c>
      <c r="H23" s="164">
        <f t="shared" si="1"/>
        <v>79.662215495010642</v>
      </c>
    </row>
    <row r="24" spans="2:8" ht="15.75" customHeight="1">
      <c r="B24" s="18" t="s">
        <v>154</v>
      </c>
      <c r="C24" s="87">
        <v>0</v>
      </c>
      <c r="D24" s="87">
        <v>0</v>
      </c>
      <c r="E24" s="87">
        <v>0</v>
      </c>
      <c r="F24" s="87">
        <v>0</v>
      </c>
      <c r="G24" s="165" t="e">
        <f t="shared" si="0"/>
        <v>#DIV/0!</v>
      </c>
      <c r="H24" s="165" t="e">
        <f t="shared" si="1"/>
        <v>#DIV/0!</v>
      </c>
    </row>
    <row r="25" spans="2:8" ht="15.75" customHeight="1">
      <c r="B25" s="18" t="s">
        <v>155</v>
      </c>
      <c r="C25" s="87">
        <v>37803.300000000003</v>
      </c>
      <c r="D25" s="87">
        <v>22438.37</v>
      </c>
      <c r="E25" s="87">
        <v>86549</v>
      </c>
      <c r="F25" s="87">
        <v>68214.02</v>
      </c>
      <c r="G25" s="165">
        <f t="shared" si="0"/>
        <v>180.44461726886277</v>
      </c>
      <c r="H25" s="165">
        <f t="shared" si="1"/>
        <v>78.815491802331621</v>
      </c>
    </row>
    <row r="26" spans="2:8">
      <c r="B26" s="18" t="s">
        <v>156</v>
      </c>
      <c r="C26" s="87">
        <v>2370.08</v>
      </c>
      <c r="D26" s="87">
        <v>309.58999999999997</v>
      </c>
      <c r="E26" s="87">
        <v>385</v>
      </c>
      <c r="F26" s="87">
        <v>379.51</v>
      </c>
      <c r="G26" s="165">
        <f t="shared" si="0"/>
        <v>16.012539661108484</v>
      </c>
      <c r="H26" s="165">
        <f t="shared" si="1"/>
        <v>98.574025974025972</v>
      </c>
    </row>
    <row r="27" spans="2:8" ht="25.5">
      <c r="B27" s="18" t="s">
        <v>157</v>
      </c>
      <c r="C27" s="87">
        <v>0</v>
      </c>
      <c r="D27" s="87">
        <v>0</v>
      </c>
      <c r="E27" s="87">
        <v>0</v>
      </c>
      <c r="F27" s="87">
        <v>0</v>
      </c>
      <c r="G27" s="165" t="e">
        <f t="shared" si="0"/>
        <v>#DIV/0!</v>
      </c>
      <c r="H27" s="165" t="e">
        <f t="shared" si="1"/>
        <v>#DIV/0!</v>
      </c>
    </row>
    <row r="28" spans="2:8">
      <c r="B28" s="18" t="s">
        <v>158</v>
      </c>
      <c r="C28" s="87">
        <v>0</v>
      </c>
      <c r="D28" s="87">
        <v>0</v>
      </c>
      <c r="E28" s="87">
        <v>0</v>
      </c>
      <c r="F28" s="87">
        <v>0</v>
      </c>
      <c r="G28" s="165" t="e">
        <f t="shared" si="0"/>
        <v>#DIV/0!</v>
      </c>
      <c r="H28" s="165" t="e">
        <f t="shared" si="1"/>
        <v>#DIV/0!</v>
      </c>
    </row>
    <row r="29" spans="2:8" ht="25.5">
      <c r="B29" s="18" t="s">
        <v>159</v>
      </c>
      <c r="C29" s="87">
        <v>0</v>
      </c>
      <c r="D29" s="87">
        <v>0</v>
      </c>
      <c r="E29" s="87">
        <v>0</v>
      </c>
      <c r="F29" s="87">
        <v>0</v>
      </c>
      <c r="G29" s="165" t="e">
        <f t="shared" si="0"/>
        <v>#DIV/0!</v>
      </c>
      <c r="H29" s="165" t="e">
        <f t="shared" si="1"/>
        <v>#DIV/0!</v>
      </c>
    </row>
    <row r="30" spans="2:8" ht="25.5">
      <c r="B30" s="18" t="s">
        <v>209</v>
      </c>
      <c r="C30" s="87">
        <v>17176.87</v>
      </c>
      <c r="D30" s="87">
        <v>0</v>
      </c>
      <c r="E30" s="87">
        <v>2256</v>
      </c>
      <c r="F30" s="87">
        <v>2457.1999999999998</v>
      </c>
      <c r="G30" s="165">
        <f t="shared" si="0"/>
        <v>14.305283791517315</v>
      </c>
      <c r="H30" s="165">
        <f t="shared" si="1"/>
        <v>108.91843971631205</v>
      </c>
    </row>
    <row r="31" spans="2:8">
      <c r="B31" s="49" t="s">
        <v>17</v>
      </c>
      <c r="C31" s="94">
        <f>SUM(C32:C35)</f>
        <v>0</v>
      </c>
      <c r="D31" s="94">
        <f>SUM(D32:D36)</f>
        <v>0</v>
      </c>
      <c r="E31" s="94">
        <f>SUM(E32:E36)</f>
        <v>0</v>
      </c>
      <c r="F31" s="94">
        <f>SUM(F32:F36)</f>
        <v>0</v>
      </c>
      <c r="G31" s="164" t="e">
        <f t="shared" si="0"/>
        <v>#DIV/0!</v>
      </c>
      <c r="H31" s="164" t="e">
        <f t="shared" si="1"/>
        <v>#DIV/0!</v>
      </c>
    </row>
    <row r="32" spans="2:8" ht="15.75" customHeight="1">
      <c r="B32" s="18" t="s">
        <v>167</v>
      </c>
      <c r="C32" s="87">
        <v>0</v>
      </c>
      <c r="D32" s="87">
        <v>0</v>
      </c>
      <c r="E32" s="87">
        <v>0</v>
      </c>
      <c r="F32" s="87">
        <v>0</v>
      </c>
      <c r="G32" s="164" t="e">
        <f t="shared" si="0"/>
        <v>#DIV/0!</v>
      </c>
      <c r="H32" s="164" t="e">
        <f t="shared" si="1"/>
        <v>#DIV/0!</v>
      </c>
    </row>
    <row r="33" spans="2:8" ht="15.75" customHeight="1">
      <c r="B33" s="18" t="s">
        <v>168</v>
      </c>
      <c r="C33" s="87">
        <v>0</v>
      </c>
      <c r="D33" s="87">
        <v>0</v>
      </c>
      <c r="E33" s="87">
        <v>0</v>
      </c>
      <c r="F33" s="87">
        <v>0</v>
      </c>
      <c r="G33" s="164" t="e">
        <f t="shared" si="0"/>
        <v>#DIV/0!</v>
      </c>
      <c r="H33" s="164" t="e">
        <f t="shared" si="1"/>
        <v>#DIV/0!</v>
      </c>
    </row>
    <row r="34" spans="2:8" ht="15.75" customHeight="1">
      <c r="B34" s="18" t="s">
        <v>169</v>
      </c>
      <c r="C34" s="87">
        <v>0</v>
      </c>
      <c r="D34" s="87">
        <v>0</v>
      </c>
      <c r="E34" s="87">
        <v>0</v>
      </c>
      <c r="F34" s="87">
        <v>0</v>
      </c>
      <c r="G34" s="164" t="e">
        <f t="shared" si="0"/>
        <v>#DIV/0!</v>
      </c>
      <c r="H34" s="164" t="e">
        <f t="shared" si="1"/>
        <v>#DIV/0!</v>
      </c>
    </row>
    <row r="35" spans="2:8" s="112" customFormat="1" ht="25.5">
      <c r="B35" s="18" t="s">
        <v>170</v>
      </c>
      <c r="C35" s="87">
        <v>0</v>
      </c>
      <c r="D35" s="87">
        <v>0</v>
      </c>
      <c r="E35" s="87">
        <v>0</v>
      </c>
      <c r="F35" s="160">
        <v>0</v>
      </c>
      <c r="G35" s="164" t="e">
        <f t="shared" si="0"/>
        <v>#DIV/0!</v>
      </c>
      <c r="H35" s="164" t="e">
        <f t="shared" si="1"/>
        <v>#DIV/0!</v>
      </c>
    </row>
    <row r="36" spans="2:8" s="112" customFormat="1" ht="25.5">
      <c r="B36" s="18" t="s">
        <v>171</v>
      </c>
      <c r="C36" s="87">
        <v>0</v>
      </c>
      <c r="D36" s="87">
        <v>0</v>
      </c>
      <c r="E36" s="87">
        <v>0</v>
      </c>
      <c r="F36" s="160">
        <v>0</v>
      </c>
      <c r="G36" s="164" t="e">
        <f t="shared" si="0"/>
        <v>#DIV/0!</v>
      </c>
      <c r="H36" s="164" t="e">
        <f t="shared" si="1"/>
        <v>#DIV/0!</v>
      </c>
    </row>
    <row r="37" spans="2:8" s="113" customFormat="1">
      <c r="B37" s="49" t="s">
        <v>139</v>
      </c>
      <c r="C37" s="94">
        <f>C38</f>
        <v>82.96</v>
      </c>
      <c r="D37" s="94">
        <f>D38</f>
        <v>1750</v>
      </c>
      <c r="E37" s="94">
        <f t="shared" ref="E37:F37" si="2">E38</f>
        <v>332</v>
      </c>
      <c r="F37" s="94">
        <f t="shared" si="2"/>
        <v>1960.74</v>
      </c>
      <c r="G37" s="164">
        <f t="shared" si="0"/>
        <v>2363.4763741562201</v>
      </c>
      <c r="H37" s="164">
        <f t="shared" si="1"/>
        <v>590.58433734939763</v>
      </c>
    </row>
    <row r="38" spans="2:8">
      <c r="B38" s="104" t="s">
        <v>160</v>
      </c>
      <c r="C38" s="87">
        <v>82.96</v>
      </c>
      <c r="D38" s="87">
        <v>1750</v>
      </c>
      <c r="E38" s="87">
        <v>332</v>
      </c>
      <c r="F38" s="87">
        <v>1960.74</v>
      </c>
      <c r="G38" s="164">
        <f t="shared" si="0"/>
        <v>2363.4763741562201</v>
      </c>
      <c r="H38" s="164">
        <f t="shared" si="1"/>
        <v>590.58433734939763</v>
      </c>
    </row>
    <row r="39" spans="2:8" ht="16.5" customHeight="1">
      <c r="B39" s="6" t="s">
        <v>128</v>
      </c>
      <c r="C39" s="94"/>
      <c r="D39" s="94"/>
      <c r="E39" s="138"/>
      <c r="F39" s="138"/>
      <c r="G39" s="164"/>
      <c r="H39" s="164"/>
    </row>
    <row r="40" spans="2:8">
      <c r="B40" s="19" t="s">
        <v>133</v>
      </c>
      <c r="C40" s="94">
        <f>SUM(C41:C47)</f>
        <v>489271.67</v>
      </c>
      <c r="D40" s="94">
        <f>SUM(D41:D47)</f>
        <v>546257.36</v>
      </c>
      <c r="E40" s="94">
        <f>SUM(E41:E48)</f>
        <v>560090</v>
      </c>
      <c r="F40" s="94">
        <f>SUM(F41:F47)</f>
        <v>520775.85000000003</v>
      </c>
      <c r="G40" s="164">
        <f t="shared" si="0"/>
        <v>106.43899533361498</v>
      </c>
      <c r="H40" s="164">
        <f t="shared" si="1"/>
        <v>92.980744166116168</v>
      </c>
    </row>
    <row r="41" spans="2:8">
      <c r="B41" s="19" t="s">
        <v>161</v>
      </c>
      <c r="C41" s="87">
        <v>431929.39</v>
      </c>
      <c r="D41" s="87">
        <v>473000</v>
      </c>
      <c r="E41" s="87">
        <v>477537</v>
      </c>
      <c r="F41" s="87">
        <v>491140.95</v>
      </c>
      <c r="G41" s="164">
        <f t="shared" si="0"/>
        <v>113.70862029092301</v>
      </c>
      <c r="H41" s="164">
        <f t="shared" si="1"/>
        <v>102.84877402169886</v>
      </c>
    </row>
    <row r="42" spans="2:8">
      <c r="B42" s="19" t="s">
        <v>162</v>
      </c>
      <c r="C42" s="87">
        <v>36619.15</v>
      </c>
      <c r="D42" s="87">
        <v>58194.3</v>
      </c>
      <c r="E42" s="87">
        <v>28336</v>
      </c>
      <c r="F42" s="87">
        <v>14070.56</v>
      </c>
      <c r="G42" s="164">
        <f t="shared" si="0"/>
        <v>38.424048619369913</v>
      </c>
      <c r="H42" s="164">
        <f t="shared" si="1"/>
        <v>49.656126482213438</v>
      </c>
    </row>
    <row r="43" spans="2:8">
      <c r="B43" s="19" t="s">
        <v>163</v>
      </c>
      <c r="C43" s="87">
        <v>0</v>
      </c>
      <c r="D43" s="87">
        <v>0</v>
      </c>
      <c r="E43" s="87">
        <v>0</v>
      </c>
      <c r="F43" s="87">
        <v>0</v>
      </c>
      <c r="G43" s="164" t="e">
        <f t="shared" si="0"/>
        <v>#DIV/0!</v>
      </c>
      <c r="H43" s="164" t="e">
        <f t="shared" si="1"/>
        <v>#DIV/0!</v>
      </c>
    </row>
    <row r="44" spans="2:8" ht="25.5">
      <c r="B44" s="19" t="s">
        <v>166</v>
      </c>
      <c r="C44" s="87">
        <v>0</v>
      </c>
      <c r="D44" s="87">
        <v>0</v>
      </c>
      <c r="E44" s="87">
        <v>0</v>
      </c>
      <c r="F44" s="87">
        <v>0</v>
      </c>
      <c r="G44" s="164" t="e">
        <f t="shared" si="0"/>
        <v>#DIV/0!</v>
      </c>
      <c r="H44" s="164" t="e">
        <f t="shared" si="1"/>
        <v>#DIV/0!</v>
      </c>
    </row>
    <row r="45" spans="2:8" ht="25.5">
      <c r="B45" s="19" t="s">
        <v>210</v>
      </c>
      <c r="C45" s="87">
        <v>8137.16</v>
      </c>
      <c r="D45" s="87">
        <v>10197.35</v>
      </c>
      <c r="E45" s="87">
        <v>11746</v>
      </c>
      <c r="F45" s="87">
        <v>10205.959999999999</v>
      </c>
      <c r="G45" s="164">
        <f t="shared" si="0"/>
        <v>125.42410374135446</v>
      </c>
      <c r="H45" s="164">
        <f t="shared" si="1"/>
        <v>86.888813213008675</v>
      </c>
    </row>
    <row r="46" spans="2:8">
      <c r="B46" s="19" t="s">
        <v>164</v>
      </c>
      <c r="C46" s="87">
        <v>0</v>
      </c>
      <c r="D46" s="87">
        <v>0</v>
      </c>
      <c r="E46" s="87">
        <v>0</v>
      </c>
      <c r="F46" s="87">
        <v>286.83999999999997</v>
      </c>
      <c r="G46" s="164" t="e">
        <f t="shared" si="0"/>
        <v>#DIV/0!</v>
      </c>
      <c r="H46" s="164" t="e">
        <f t="shared" si="1"/>
        <v>#DIV/0!</v>
      </c>
    </row>
    <row r="47" spans="2:8" ht="23.25" customHeight="1">
      <c r="B47" s="19" t="s">
        <v>165</v>
      </c>
      <c r="C47" s="87">
        <v>12585.97</v>
      </c>
      <c r="D47" s="87">
        <v>4865.71</v>
      </c>
      <c r="E47" s="87">
        <v>9290</v>
      </c>
      <c r="F47" s="87">
        <v>5071.54</v>
      </c>
      <c r="G47" s="164">
        <f t="shared" si="0"/>
        <v>40.295185829936031</v>
      </c>
      <c r="H47" s="164">
        <f t="shared" si="1"/>
        <v>54.591388589881596</v>
      </c>
    </row>
    <row r="48" spans="2:8" ht="23.25" customHeight="1">
      <c r="B48" s="19" t="s">
        <v>211</v>
      </c>
      <c r="C48" s="87">
        <v>0</v>
      </c>
      <c r="D48" s="87">
        <v>0</v>
      </c>
      <c r="E48" s="87">
        <v>33181</v>
      </c>
      <c r="F48" s="87">
        <v>0</v>
      </c>
      <c r="G48" s="164" t="e">
        <f t="shared" si="0"/>
        <v>#DIV/0!</v>
      </c>
      <c r="H48" s="164">
        <f t="shared" si="1"/>
        <v>0</v>
      </c>
    </row>
    <row r="49" spans="2:11">
      <c r="B49" s="144" t="s">
        <v>134</v>
      </c>
      <c r="C49" s="94">
        <f>SUM(C50:C51)</f>
        <v>0</v>
      </c>
      <c r="D49" s="94">
        <f>SUM(D50:D53)</f>
        <v>19984.080000000002</v>
      </c>
      <c r="E49" s="94">
        <f>SUM(E50:E52)</f>
        <v>19984</v>
      </c>
      <c r="F49" s="94">
        <f>SUM(F50:F53)</f>
        <v>19984.080000000002</v>
      </c>
      <c r="G49" s="164" t="e">
        <f t="shared" si="0"/>
        <v>#DIV/0!</v>
      </c>
      <c r="H49" s="164">
        <f t="shared" si="1"/>
        <v>100.0004003202562</v>
      </c>
    </row>
    <row r="50" spans="2:11">
      <c r="B50" s="19" t="s">
        <v>161</v>
      </c>
      <c r="C50" s="94">
        <v>0</v>
      </c>
      <c r="D50" s="87">
        <v>0</v>
      </c>
      <c r="E50" s="87">
        <v>0</v>
      </c>
      <c r="F50" s="87">
        <v>0</v>
      </c>
      <c r="G50" s="164" t="e">
        <f t="shared" si="0"/>
        <v>#DIV/0!</v>
      </c>
      <c r="H50" s="164" t="e">
        <f t="shared" si="1"/>
        <v>#DIV/0!</v>
      </c>
    </row>
    <row r="51" spans="2:11" ht="16.5" customHeight="1">
      <c r="B51" s="19" t="s">
        <v>162</v>
      </c>
      <c r="C51" s="94">
        <v>0</v>
      </c>
      <c r="D51" s="87">
        <v>0</v>
      </c>
      <c r="E51" s="87">
        <v>0</v>
      </c>
      <c r="F51" s="87">
        <v>0</v>
      </c>
      <c r="G51" s="164" t="e">
        <f t="shared" si="0"/>
        <v>#DIV/0!</v>
      </c>
      <c r="H51" s="164" t="e">
        <f t="shared" si="1"/>
        <v>#DIV/0!</v>
      </c>
    </row>
    <row r="52" spans="2:11" ht="21" customHeight="1">
      <c r="B52" s="19" t="s">
        <v>212</v>
      </c>
      <c r="C52" s="94">
        <v>0</v>
      </c>
      <c r="D52" s="87">
        <v>0</v>
      </c>
      <c r="E52" s="87">
        <v>19984</v>
      </c>
      <c r="F52" s="87">
        <v>0</v>
      </c>
      <c r="G52" s="164" t="e">
        <f t="shared" si="0"/>
        <v>#DIV/0!</v>
      </c>
      <c r="H52" s="164">
        <f t="shared" si="1"/>
        <v>0</v>
      </c>
    </row>
    <row r="53" spans="2:11" ht="25.5">
      <c r="B53" s="19" t="s">
        <v>165</v>
      </c>
      <c r="C53" s="94">
        <v>0</v>
      </c>
      <c r="D53" s="87">
        <v>19984.080000000002</v>
      </c>
      <c r="E53" s="87">
        <v>0</v>
      </c>
      <c r="F53" s="87">
        <v>19984.080000000002</v>
      </c>
      <c r="G53" s="164" t="e">
        <f t="shared" si="0"/>
        <v>#DIV/0!</v>
      </c>
      <c r="H53" s="164" t="e">
        <f t="shared" si="1"/>
        <v>#DIV/0!</v>
      </c>
    </row>
    <row r="54" spans="2:11">
      <c r="B54" s="6" t="s">
        <v>129</v>
      </c>
      <c r="C54" s="94">
        <f>C55</f>
        <v>2570.44</v>
      </c>
      <c r="D54" s="94">
        <f>D55</f>
        <v>500</v>
      </c>
      <c r="E54" s="94">
        <f>E55</f>
        <v>266</v>
      </c>
      <c r="F54" s="94">
        <f>F55</f>
        <v>809.11</v>
      </c>
      <c r="G54" s="164">
        <f t="shared" si="0"/>
        <v>31.477490235134841</v>
      </c>
      <c r="H54" s="164">
        <f t="shared" si="1"/>
        <v>304.17669172932335</v>
      </c>
    </row>
    <row r="55" spans="2:11">
      <c r="B55" s="19" t="s">
        <v>129</v>
      </c>
      <c r="C55" s="87">
        <v>2570.44</v>
      </c>
      <c r="D55" s="87">
        <v>500</v>
      </c>
      <c r="E55" s="158">
        <v>266</v>
      </c>
      <c r="F55" s="95">
        <v>809.11</v>
      </c>
      <c r="G55" s="164">
        <f t="shared" si="0"/>
        <v>31.477490235134841</v>
      </c>
      <c r="H55" s="164">
        <f t="shared" si="1"/>
        <v>304.17669172932335</v>
      </c>
    </row>
    <row r="56" spans="2:11">
      <c r="B56" s="49" t="s">
        <v>130</v>
      </c>
      <c r="C56" s="94">
        <f>C57</f>
        <v>0</v>
      </c>
      <c r="D56" s="94">
        <f>D57</f>
        <v>0</v>
      </c>
      <c r="E56" s="94">
        <f>E57</f>
        <v>0</v>
      </c>
      <c r="F56" s="94">
        <f>F57</f>
        <v>0</v>
      </c>
      <c r="G56" s="164" t="e">
        <f t="shared" si="0"/>
        <v>#DIV/0!</v>
      </c>
      <c r="H56" s="164" t="e">
        <f t="shared" si="1"/>
        <v>#DIV/0!</v>
      </c>
    </row>
    <row r="57" spans="2:11">
      <c r="B57" s="17" t="s">
        <v>131</v>
      </c>
      <c r="C57" s="87">
        <v>0</v>
      </c>
      <c r="D57" s="87">
        <v>0</v>
      </c>
      <c r="E57" s="158">
        <v>0</v>
      </c>
      <c r="F57" s="95">
        <v>0</v>
      </c>
      <c r="G57" s="164" t="e">
        <f t="shared" si="0"/>
        <v>#DIV/0!</v>
      </c>
      <c r="H57" s="164" t="e">
        <f t="shared" si="1"/>
        <v>#DIV/0!</v>
      </c>
    </row>
    <row r="58" spans="2:11">
      <c r="C58" s="71"/>
      <c r="D58" s="71"/>
      <c r="E58" s="71"/>
      <c r="F58" s="71"/>
      <c r="G58" s="71"/>
      <c r="H58" s="71"/>
    </row>
    <row r="59" spans="2:11" ht="15" customHeight="1">
      <c r="B59" s="114"/>
      <c r="C59" s="110"/>
      <c r="D59" s="110"/>
      <c r="E59" s="110"/>
      <c r="F59" s="110"/>
      <c r="G59" s="114"/>
      <c r="H59" s="114"/>
      <c r="I59" s="114"/>
      <c r="J59" s="114"/>
      <c r="K59" s="114"/>
    </row>
    <row r="60" spans="2:11">
      <c r="B60" s="114"/>
      <c r="C60" s="110"/>
      <c r="D60" s="110"/>
      <c r="E60" s="110"/>
      <c r="F60" s="110"/>
      <c r="G60" s="114"/>
      <c r="H60" s="114"/>
      <c r="I60" s="114"/>
      <c r="J60" s="114"/>
      <c r="K60" s="114"/>
    </row>
    <row r="61" spans="2:11">
      <c r="B61" s="114"/>
      <c r="C61" s="110"/>
      <c r="D61" s="110"/>
      <c r="E61" s="110"/>
      <c r="F61" s="110"/>
      <c r="G61" s="114"/>
      <c r="H61" s="114"/>
      <c r="I61" s="114"/>
      <c r="J61" s="114"/>
      <c r="K61" s="114"/>
    </row>
    <row r="62" spans="2:11">
      <c r="B62" s="114"/>
      <c r="C62" s="111"/>
      <c r="D62" s="111"/>
      <c r="E62" s="111"/>
      <c r="F62" s="111"/>
    </row>
  </sheetData>
  <mergeCells count="1">
    <mergeCell ref="B2:H2"/>
  </mergeCells>
  <pageMargins left="0.7" right="0.7" top="0.75" bottom="0.75" header="0.3" footer="0.3"/>
  <pageSetup paperSize="9" scale="4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"/>
  <sheetViews>
    <sheetView workbookViewId="0">
      <selection activeCell="F14" sqref="F14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2"/>
      <c r="C1" s="2"/>
      <c r="D1" s="2"/>
      <c r="E1" s="2"/>
      <c r="F1" s="3"/>
      <c r="G1" s="3"/>
      <c r="H1" s="3"/>
    </row>
    <row r="2" spans="2:8" ht="15.75" customHeight="1">
      <c r="B2" s="187" t="s">
        <v>36</v>
      </c>
      <c r="C2" s="187"/>
      <c r="D2" s="187"/>
      <c r="E2" s="187"/>
      <c r="F2" s="187"/>
      <c r="G2" s="187"/>
      <c r="H2" s="187"/>
    </row>
    <row r="3" spans="2:8" ht="18">
      <c r="B3" s="2"/>
      <c r="C3" s="2"/>
      <c r="D3" s="2"/>
      <c r="E3" s="2"/>
      <c r="F3" s="3"/>
      <c r="G3" s="3"/>
      <c r="H3" s="3"/>
    </row>
    <row r="4" spans="2:8" ht="25.5">
      <c r="B4" s="27" t="s">
        <v>7</v>
      </c>
      <c r="C4" s="27" t="s">
        <v>199</v>
      </c>
      <c r="D4" s="27" t="s">
        <v>44</v>
      </c>
      <c r="E4" s="27" t="s">
        <v>41</v>
      </c>
      <c r="F4" s="27" t="s">
        <v>200</v>
      </c>
      <c r="G4" s="27" t="s">
        <v>20</v>
      </c>
      <c r="H4" s="27" t="s">
        <v>42</v>
      </c>
    </row>
    <row r="5" spans="2:8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32</v>
      </c>
      <c r="H5" s="29" t="s">
        <v>33</v>
      </c>
    </row>
    <row r="6" spans="2:8" ht="15.75" customHeight="1">
      <c r="B6" s="6" t="s">
        <v>39</v>
      </c>
      <c r="C6" s="100">
        <f>C7</f>
        <v>549275.31999999995</v>
      </c>
      <c r="D6" s="100">
        <f>D7</f>
        <v>591239.4</v>
      </c>
      <c r="E6" s="100">
        <f t="shared" ref="D6:F7" si="0">E7</f>
        <v>669862</v>
      </c>
      <c r="F6" s="100">
        <f t="shared" si="0"/>
        <v>614580.51</v>
      </c>
      <c r="G6" s="100">
        <f>SUM(F6/C6*100)</f>
        <v>111.88933629859797</v>
      </c>
      <c r="H6" s="100">
        <f>SUM(F6/E6*100)</f>
        <v>91.747331539929121</v>
      </c>
    </row>
    <row r="7" spans="2:8" ht="15.75" customHeight="1">
      <c r="B7" s="6" t="s">
        <v>123</v>
      </c>
      <c r="C7" s="95">
        <f>C8</f>
        <v>549275.31999999995</v>
      </c>
      <c r="D7" s="95">
        <f t="shared" si="0"/>
        <v>591239.4</v>
      </c>
      <c r="E7" s="95">
        <f t="shared" si="0"/>
        <v>669862</v>
      </c>
      <c r="F7" s="95">
        <f t="shared" si="0"/>
        <v>614580.51</v>
      </c>
      <c r="G7" s="100">
        <f t="shared" ref="G7:G8" si="1">SUM(F7/C7*100)</f>
        <v>111.88933629859797</v>
      </c>
      <c r="H7" s="100">
        <f t="shared" ref="H7:H8" si="2">SUM(F7/E7*100)</f>
        <v>91.747331539929121</v>
      </c>
    </row>
    <row r="8" spans="2:8">
      <c r="B8" s="11" t="s">
        <v>213</v>
      </c>
      <c r="C8" s="101">
        <v>549275.31999999995</v>
      </c>
      <c r="D8" s="101">
        <v>591239.4</v>
      </c>
      <c r="E8" s="101">
        <v>669862</v>
      </c>
      <c r="F8" s="101">
        <v>614580.51</v>
      </c>
      <c r="G8" s="100">
        <f t="shared" si="1"/>
        <v>111.88933629859797</v>
      </c>
      <c r="H8" s="100">
        <f t="shared" si="2"/>
        <v>91.747331539929121</v>
      </c>
    </row>
    <row r="9" spans="2:8">
      <c r="B9" s="17"/>
      <c r="C9" s="101"/>
      <c r="D9" s="101"/>
      <c r="E9" s="101"/>
      <c r="F9" s="101"/>
      <c r="G9" s="141"/>
      <c r="H9" s="141"/>
    </row>
    <row r="10" spans="2:8">
      <c r="C10" s="102"/>
    </row>
    <row r="11" spans="2:8">
      <c r="B11" s="26"/>
      <c r="C11" s="26"/>
      <c r="D11" s="26"/>
      <c r="E11" s="26"/>
      <c r="F11" s="26"/>
      <c r="G11" s="26"/>
      <c r="H11" s="26"/>
    </row>
    <row r="12" spans="2:8">
      <c r="B12" s="26"/>
      <c r="C12" s="26"/>
      <c r="D12" s="26"/>
      <c r="E12" s="26"/>
      <c r="F12" s="26"/>
      <c r="G12" s="26"/>
      <c r="H12" s="26"/>
    </row>
    <row r="13" spans="2:8">
      <c r="B13" s="26"/>
      <c r="C13" s="26"/>
      <c r="D13" s="26"/>
      <c r="E13" s="26"/>
      <c r="F13" s="26"/>
      <c r="G13" s="26"/>
      <c r="H13" s="2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topLeftCell="A7" workbookViewId="0">
      <selection activeCell="H20" sqref="H20"/>
    </sheetView>
  </sheetViews>
  <sheetFormatPr defaultRowHeight="15"/>
  <cols>
    <col min="2" max="2" width="7.42578125" bestFit="1" customWidth="1"/>
    <col min="3" max="3" width="8.42578125" bestFit="1" customWidth="1"/>
    <col min="4" max="4" width="8.42578125" customWidth="1"/>
    <col min="5" max="5" width="6" bestFit="1" customWidth="1"/>
    <col min="6" max="10" width="25.28515625" customWidth="1"/>
    <col min="11" max="12" width="15.7109375" customWidth="1"/>
  </cols>
  <sheetData>
    <row r="1" spans="2:12" ht="18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75" customHeight="1">
      <c r="B2" s="187" t="s">
        <v>11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2:12" ht="18">
      <c r="B3" s="2"/>
      <c r="C3" s="2"/>
      <c r="D3" s="2"/>
      <c r="E3" s="2"/>
      <c r="F3" s="2"/>
      <c r="G3" s="2"/>
      <c r="H3" s="2"/>
      <c r="I3" s="2"/>
      <c r="J3" s="3"/>
      <c r="K3" s="3"/>
      <c r="L3" s="3"/>
    </row>
    <row r="4" spans="2:12" ht="18" customHeight="1">
      <c r="B4" s="187" t="s">
        <v>46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2:12" ht="15.75" customHeight="1">
      <c r="B5" s="187" t="s">
        <v>37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2:12" ht="18">
      <c r="B6" s="2"/>
      <c r="C6" s="2"/>
      <c r="D6" s="2"/>
      <c r="E6" s="2"/>
      <c r="F6" s="2"/>
      <c r="G6" s="2"/>
      <c r="H6" s="2"/>
      <c r="I6" s="2"/>
      <c r="J6" s="3"/>
      <c r="K6" s="3"/>
      <c r="L6" s="3"/>
    </row>
    <row r="7" spans="2:12" ht="25.5" customHeight="1">
      <c r="B7" s="217" t="s">
        <v>7</v>
      </c>
      <c r="C7" s="218"/>
      <c r="D7" s="218"/>
      <c r="E7" s="218"/>
      <c r="F7" s="219"/>
      <c r="G7" s="30" t="s">
        <v>197</v>
      </c>
      <c r="H7" s="30" t="s">
        <v>44</v>
      </c>
      <c r="I7" s="30" t="s">
        <v>41</v>
      </c>
      <c r="J7" s="30" t="s">
        <v>198</v>
      </c>
      <c r="K7" s="30" t="s">
        <v>20</v>
      </c>
      <c r="L7" s="30" t="s">
        <v>42</v>
      </c>
    </row>
    <row r="8" spans="2:12">
      <c r="B8" s="217">
        <v>1</v>
      </c>
      <c r="C8" s="218"/>
      <c r="D8" s="218"/>
      <c r="E8" s="218"/>
      <c r="F8" s="219"/>
      <c r="G8" s="31">
        <v>2</v>
      </c>
      <c r="H8" s="31">
        <v>3</v>
      </c>
      <c r="I8" s="31">
        <v>4</v>
      </c>
      <c r="J8" s="31">
        <v>5</v>
      </c>
      <c r="K8" s="31" t="s">
        <v>32</v>
      </c>
      <c r="L8" s="31" t="s">
        <v>33</v>
      </c>
    </row>
    <row r="9" spans="2:12" ht="25.5">
      <c r="B9" s="6">
        <v>8</v>
      </c>
      <c r="C9" s="6"/>
      <c r="D9" s="6"/>
      <c r="E9" s="6"/>
      <c r="F9" s="6" t="s">
        <v>8</v>
      </c>
      <c r="G9" s="45">
        <f t="shared" ref="G9:J11" si="0">G10</f>
        <v>0</v>
      </c>
      <c r="H9" s="45">
        <f t="shared" si="0"/>
        <v>0</v>
      </c>
      <c r="I9" s="45">
        <f t="shared" si="0"/>
        <v>0</v>
      </c>
      <c r="J9" s="45">
        <f t="shared" si="0"/>
        <v>0</v>
      </c>
      <c r="K9" s="34"/>
      <c r="L9" s="34"/>
    </row>
    <row r="10" spans="2:12">
      <c r="B10" s="6"/>
      <c r="C10" s="10">
        <v>84</v>
      </c>
      <c r="D10" s="10"/>
      <c r="E10" s="10"/>
      <c r="F10" s="10" t="s">
        <v>13</v>
      </c>
      <c r="G10" s="33">
        <f t="shared" si="0"/>
        <v>0</v>
      </c>
      <c r="H10" s="33">
        <f t="shared" si="0"/>
        <v>0</v>
      </c>
      <c r="I10" s="33">
        <f t="shared" si="0"/>
        <v>0</v>
      </c>
      <c r="J10" s="33">
        <f t="shared" si="0"/>
        <v>0</v>
      </c>
      <c r="K10" s="34"/>
      <c r="L10" s="34"/>
    </row>
    <row r="11" spans="2:12" ht="51">
      <c r="B11" s="7"/>
      <c r="C11" s="7"/>
      <c r="D11" s="7">
        <v>844</v>
      </c>
      <c r="E11" s="7"/>
      <c r="F11" s="20" t="s">
        <v>125</v>
      </c>
      <c r="G11" s="33">
        <f t="shared" si="0"/>
        <v>0</v>
      </c>
      <c r="H11" s="33">
        <f t="shared" si="0"/>
        <v>0</v>
      </c>
      <c r="I11" s="33">
        <f t="shared" si="0"/>
        <v>0</v>
      </c>
      <c r="J11" s="33">
        <f t="shared" si="0"/>
        <v>0</v>
      </c>
      <c r="K11" s="34"/>
      <c r="L11" s="34"/>
    </row>
    <row r="12" spans="2:12" ht="38.25">
      <c r="B12" s="7"/>
      <c r="C12" s="7"/>
      <c r="D12" s="7"/>
      <c r="E12" s="7">
        <v>8443</v>
      </c>
      <c r="F12" s="20" t="s">
        <v>124</v>
      </c>
      <c r="G12" s="33">
        <v>0</v>
      </c>
      <c r="H12" s="33">
        <v>0</v>
      </c>
      <c r="I12" s="33"/>
      <c r="J12" s="34">
        <v>0</v>
      </c>
      <c r="K12" s="34"/>
      <c r="L12" s="34"/>
    </row>
    <row r="13" spans="2:12" ht="25.5">
      <c r="B13" s="9">
        <v>5</v>
      </c>
      <c r="C13" s="9"/>
      <c r="D13" s="9"/>
      <c r="E13" s="9"/>
      <c r="F13" s="12" t="s">
        <v>9</v>
      </c>
      <c r="G13" s="45">
        <f t="shared" ref="G13:J15" si="1">G14</f>
        <v>0</v>
      </c>
      <c r="H13" s="45">
        <f t="shared" si="1"/>
        <v>0</v>
      </c>
      <c r="I13" s="45">
        <f t="shared" si="1"/>
        <v>0</v>
      </c>
      <c r="J13" s="45">
        <f t="shared" si="1"/>
        <v>0</v>
      </c>
      <c r="K13" s="34"/>
      <c r="L13" s="34"/>
    </row>
    <row r="14" spans="2:12" ht="25.5">
      <c r="B14" s="10"/>
      <c r="C14" s="10">
        <v>54</v>
      </c>
      <c r="D14" s="10"/>
      <c r="E14" s="10"/>
      <c r="F14" s="13" t="s">
        <v>14</v>
      </c>
      <c r="G14" s="33">
        <f t="shared" si="1"/>
        <v>0</v>
      </c>
      <c r="H14" s="33">
        <f t="shared" si="1"/>
        <v>0</v>
      </c>
      <c r="I14" s="33">
        <f t="shared" si="1"/>
        <v>0</v>
      </c>
      <c r="J14" s="33">
        <f t="shared" si="1"/>
        <v>0</v>
      </c>
      <c r="K14" s="34"/>
      <c r="L14" s="34"/>
    </row>
    <row r="15" spans="2:12" ht="54" customHeight="1">
      <c r="B15" s="10"/>
      <c r="C15" s="10"/>
      <c r="D15" s="10">
        <v>544</v>
      </c>
      <c r="E15" s="20"/>
      <c r="F15" s="20" t="s">
        <v>126</v>
      </c>
      <c r="G15" s="33">
        <f t="shared" si="1"/>
        <v>0</v>
      </c>
      <c r="H15" s="33">
        <f t="shared" si="1"/>
        <v>0</v>
      </c>
      <c r="I15" s="33">
        <f t="shared" si="1"/>
        <v>0</v>
      </c>
      <c r="J15" s="33">
        <f t="shared" si="1"/>
        <v>0</v>
      </c>
      <c r="K15" s="34"/>
      <c r="L15" s="34"/>
    </row>
    <row r="16" spans="2:12" ht="51">
      <c r="B16" s="10"/>
      <c r="C16" s="10"/>
      <c r="D16" s="10"/>
      <c r="E16" s="20">
        <v>5443</v>
      </c>
      <c r="F16" s="20" t="s">
        <v>127</v>
      </c>
      <c r="G16" s="33">
        <v>0</v>
      </c>
      <c r="H16" s="33">
        <v>0</v>
      </c>
      <c r="I16" s="44">
        <v>0</v>
      </c>
      <c r="J16" s="34">
        <v>0</v>
      </c>
      <c r="K16" s="34"/>
      <c r="L16" s="34"/>
    </row>
    <row r="18" spans="2:12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2:12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2:12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7"/>
  <sheetViews>
    <sheetView zoomScaleNormal="100" workbookViewId="0">
      <selection activeCell="M93" sqref="M93"/>
    </sheetView>
  </sheetViews>
  <sheetFormatPr defaultColWidth="9.140625" defaultRowHeight="15"/>
  <cols>
    <col min="1" max="1" width="9.140625" style="71"/>
    <col min="2" max="2" width="7.42578125" style="71" bestFit="1" customWidth="1"/>
    <col min="3" max="3" width="8.42578125" style="71" customWidth="1"/>
    <col min="4" max="4" width="23.42578125" style="71" customWidth="1"/>
    <col min="5" max="5" width="37.42578125" style="71" customWidth="1"/>
    <col min="6" max="6" width="17" style="81" bestFit="1" customWidth="1"/>
    <col min="7" max="7" width="19" style="71" customWidth="1"/>
    <col min="8" max="8" width="14.5703125" style="71" customWidth="1"/>
    <col min="9" max="9" width="9.28515625" style="166" bestFit="1" customWidth="1"/>
    <col min="10" max="10" width="9.140625" style="71"/>
    <col min="11" max="11" width="11.5703125" style="71" bestFit="1" customWidth="1"/>
    <col min="12" max="12" width="10.28515625" style="71" bestFit="1" customWidth="1"/>
    <col min="13" max="16384" width="9.140625" style="71"/>
  </cols>
  <sheetData>
    <row r="1" spans="2:12" ht="18">
      <c r="B1" s="67"/>
      <c r="C1" s="67"/>
      <c r="D1" s="67"/>
      <c r="E1" s="67"/>
      <c r="F1" s="72"/>
      <c r="G1" s="67"/>
      <c r="H1" s="67"/>
      <c r="I1" s="129"/>
    </row>
    <row r="2" spans="2:12" ht="18" customHeight="1">
      <c r="B2" s="220" t="s">
        <v>10</v>
      </c>
      <c r="C2" s="230"/>
      <c r="D2" s="230"/>
      <c r="E2" s="230"/>
      <c r="F2" s="230"/>
      <c r="G2" s="230"/>
      <c r="H2" s="230"/>
      <c r="I2" s="230"/>
    </row>
    <row r="3" spans="2:12" ht="18">
      <c r="B3" s="72"/>
      <c r="C3" s="72"/>
      <c r="D3" s="72"/>
      <c r="E3" s="72"/>
      <c r="F3" s="72"/>
      <c r="G3" s="72"/>
      <c r="H3" s="72"/>
      <c r="I3" s="129"/>
    </row>
    <row r="4" spans="2:12" ht="15.75">
      <c r="B4" s="231" t="s">
        <v>48</v>
      </c>
      <c r="C4" s="231"/>
      <c r="D4" s="231"/>
      <c r="E4" s="231"/>
      <c r="F4" s="231"/>
      <c r="G4" s="231"/>
      <c r="H4" s="231"/>
      <c r="I4" s="231"/>
    </row>
    <row r="5" spans="2:12" ht="18">
      <c r="B5" s="72"/>
      <c r="C5" s="72"/>
      <c r="D5" s="72"/>
      <c r="E5" s="72"/>
      <c r="F5" s="72"/>
      <c r="G5" s="72"/>
      <c r="H5" s="72"/>
      <c r="I5" s="129"/>
    </row>
    <row r="6" spans="2:12" ht="25.5">
      <c r="B6" s="232" t="s">
        <v>7</v>
      </c>
      <c r="C6" s="233"/>
      <c r="D6" s="233"/>
      <c r="E6" s="234"/>
      <c r="F6" s="92" t="s">
        <v>44</v>
      </c>
      <c r="G6" s="92" t="s">
        <v>41</v>
      </c>
      <c r="H6" s="92" t="s">
        <v>200</v>
      </c>
      <c r="I6" s="130" t="s">
        <v>42</v>
      </c>
    </row>
    <row r="7" spans="2:12" s="96" customFormat="1" ht="15.75" customHeight="1">
      <c r="B7" s="235">
        <v>1</v>
      </c>
      <c r="C7" s="236"/>
      <c r="D7" s="236"/>
      <c r="E7" s="237"/>
      <c r="F7" s="83">
        <v>2</v>
      </c>
      <c r="G7" s="83">
        <v>3</v>
      </c>
      <c r="H7" s="83">
        <v>4</v>
      </c>
      <c r="I7" s="131" t="s">
        <v>202</v>
      </c>
    </row>
    <row r="8" spans="2:12" s="116" customFormat="1" ht="12.75" customHeight="1">
      <c r="B8" s="221">
        <v>10233</v>
      </c>
      <c r="C8" s="222"/>
      <c r="D8" s="223"/>
      <c r="E8" s="122" t="s">
        <v>214</v>
      </c>
      <c r="F8" s="126"/>
      <c r="G8" s="127"/>
      <c r="H8" s="127"/>
      <c r="I8" s="128"/>
    </row>
    <row r="9" spans="2:12" s="116" customFormat="1" ht="15" customHeight="1">
      <c r="B9" s="221">
        <v>1</v>
      </c>
      <c r="C9" s="222"/>
      <c r="D9" s="223"/>
      <c r="E9" s="121" t="s">
        <v>172</v>
      </c>
      <c r="F9" s="126"/>
      <c r="G9" s="127"/>
      <c r="H9" s="127"/>
      <c r="I9" s="128"/>
    </row>
    <row r="10" spans="2:12" s="116" customFormat="1" ht="12" customHeight="1">
      <c r="B10" s="221" t="s">
        <v>173</v>
      </c>
      <c r="C10" s="222"/>
      <c r="D10" s="223"/>
      <c r="E10" s="122" t="s">
        <v>220</v>
      </c>
      <c r="F10" s="126"/>
      <c r="G10" s="127"/>
      <c r="H10" s="127"/>
      <c r="I10" s="128"/>
    </row>
    <row r="11" spans="2:12" s="116" customFormat="1" ht="18.75" customHeight="1">
      <c r="B11" s="221" t="s">
        <v>173</v>
      </c>
      <c r="C11" s="222"/>
      <c r="D11" s="223"/>
      <c r="E11" s="122" t="s">
        <v>174</v>
      </c>
      <c r="F11" s="149">
        <f>SUM(F12)</f>
        <v>22747.960000000003</v>
      </c>
      <c r="G11" s="149">
        <f>SUM(G12+G45)</f>
        <v>89190</v>
      </c>
      <c r="H11" s="149">
        <f>SUM(H12+H45)</f>
        <v>71050.73</v>
      </c>
      <c r="I11" s="128">
        <f>H11/G11*100</f>
        <v>79.662215495010642</v>
      </c>
    </row>
    <row r="12" spans="2:12" s="116" customFormat="1" ht="15" customHeight="1">
      <c r="B12" s="224">
        <v>3</v>
      </c>
      <c r="C12" s="225"/>
      <c r="D12" s="226"/>
      <c r="E12" s="124" t="s">
        <v>4</v>
      </c>
      <c r="F12" s="150">
        <f>F19+F20+F21+F22+F27+F32+F47</f>
        <v>22747.960000000003</v>
      </c>
      <c r="G12" s="183">
        <f>G13+G41</f>
        <v>86934</v>
      </c>
      <c r="H12" s="183">
        <f>H13+H41</f>
        <v>68593.53</v>
      </c>
      <c r="I12" s="128">
        <f t="shared" ref="I12" si="0">H12/G12*100</f>
        <v>78.902995375802334</v>
      </c>
    </row>
    <row r="13" spans="2:12" s="116" customFormat="1" ht="15" customHeight="1">
      <c r="B13" s="105">
        <v>32</v>
      </c>
      <c r="C13" s="106"/>
      <c r="D13" s="107"/>
      <c r="E13" s="124" t="s">
        <v>12</v>
      </c>
      <c r="F13" s="150">
        <v>0</v>
      </c>
      <c r="G13" s="182">
        <f>G14+G18+G25+G35</f>
        <v>86549</v>
      </c>
      <c r="H13" s="182">
        <f>H14+H18+H25+H35</f>
        <v>68214.02</v>
      </c>
      <c r="I13" s="128">
        <f>H13/G13*100</f>
        <v>78.815491802331621</v>
      </c>
      <c r="L13" s="133"/>
    </row>
    <row r="14" spans="2:12" s="116" customFormat="1" ht="15" customHeight="1">
      <c r="B14" s="105">
        <v>321</v>
      </c>
      <c r="C14" s="106"/>
      <c r="D14" s="107"/>
      <c r="E14" s="124" t="s">
        <v>30</v>
      </c>
      <c r="F14" s="150">
        <v>0</v>
      </c>
      <c r="G14" s="182">
        <f>SUM(G15:G17)</f>
        <v>1169</v>
      </c>
      <c r="H14" s="182">
        <f>SUM(H15:H17)</f>
        <v>2929.41</v>
      </c>
      <c r="I14" s="128">
        <f t="shared" ref="I14:I53" si="1">H14/G14*100</f>
        <v>250.59110350727116</v>
      </c>
      <c r="K14" s="133"/>
    </row>
    <row r="15" spans="2:12" s="116" customFormat="1" ht="15" customHeight="1">
      <c r="B15" s="105">
        <v>3211</v>
      </c>
      <c r="C15" s="106"/>
      <c r="D15" s="107"/>
      <c r="E15" s="124" t="s">
        <v>31</v>
      </c>
      <c r="F15" s="150">
        <v>0</v>
      </c>
      <c r="G15" s="151">
        <v>956</v>
      </c>
      <c r="H15" s="87">
        <v>2929.41</v>
      </c>
      <c r="I15" s="128">
        <f t="shared" si="1"/>
        <v>306.423640167364</v>
      </c>
    </row>
    <row r="16" spans="2:12" s="116" customFormat="1" ht="15" customHeight="1">
      <c r="B16" s="105">
        <v>3213</v>
      </c>
      <c r="C16" s="106"/>
      <c r="D16" s="107"/>
      <c r="E16" s="124" t="s">
        <v>82</v>
      </c>
      <c r="F16" s="150">
        <v>0</v>
      </c>
      <c r="G16" s="151">
        <v>213</v>
      </c>
      <c r="H16" s="87">
        <v>0</v>
      </c>
      <c r="I16" s="128">
        <f t="shared" si="1"/>
        <v>0</v>
      </c>
    </row>
    <row r="17" spans="2:11" s="116" customFormat="1" ht="15" customHeight="1">
      <c r="B17" s="105">
        <v>3214</v>
      </c>
      <c r="C17" s="106"/>
      <c r="D17" s="107"/>
      <c r="E17" s="124" t="s">
        <v>83</v>
      </c>
      <c r="F17" s="150">
        <v>0</v>
      </c>
      <c r="G17" s="151">
        <v>0</v>
      </c>
      <c r="H17" s="87">
        <v>0</v>
      </c>
      <c r="I17" s="128" t="e">
        <f t="shared" si="1"/>
        <v>#DIV/0!</v>
      </c>
      <c r="K17" s="133"/>
    </row>
    <row r="18" spans="2:11" s="116" customFormat="1" ht="15" customHeight="1">
      <c r="B18" s="105">
        <v>322</v>
      </c>
      <c r="C18" s="106"/>
      <c r="D18" s="107"/>
      <c r="E18" s="124" t="s">
        <v>89</v>
      </c>
      <c r="F18" s="150">
        <v>0</v>
      </c>
      <c r="G18" s="94">
        <f>SUM(G19:G24)</f>
        <v>35139</v>
      </c>
      <c r="H18" s="94">
        <f>SUM(H19:H24)</f>
        <v>48633.87</v>
      </c>
      <c r="I18" s="128">
        <f t="shared" si="1"/>
        <v>138.40425168616068</v>
      </c>
    </row>
    <row r="19" spans="2:11" s="116" customFormat="1" ht="15" customHeight="1">
      <c r="B19" s="105">
        <v>3221</v>
      </c>
      <c r="C19" s="106"/>
      <c r="D19" s="107"/>
      <c r="E19" s="124" t="s">
        <v>84</v>
      </c>
      <c r="F19" s="150">
        <v>5833.01</v>
      </c>
      <c r="G19" s="151">
        <v>6045</v>
      </c>
      <c r="H19" s="87">
        <v>7051.12</v>
      </c>
      <c r="I19" s="128">
        <f t="shared" si="1"/>
        <v>116.64383788254756</v>
      </c>
    </row>
    <row r="20" spans="2:11" s="116" customFormat="1" ht="15" customHeight="1">
      <c r="B20" s="105">
        <v>3222</v>
      </c>
      <c r="C20" s="106"/>
      <c r="D20" s="107"/>
      <c r="E20" s="124" t="s">
        <v>85</v>
      </c>
      <c r="F20" s="150">
        <v>5097.83</v>
      </c>
      <c r="G20" s="151">
        <v>17149</v>
      </c>
      <c r="H20" s="87">
        <v>24212.080000000002</v>
      </c>
      <c r="I20" s="128">
        <f t="shared" si="1"/>
        <v>141.18654148929969</v>
      </c>
    </row>
    <row r="21" spans="2:11" s="116" customFormat="1" ht="15" customHeight="1">
      <c r="B21" s="105">
        <v>3223</v>
      </c>
      <c r="C21" s="106"/>
      <c r="D21" s="107"/>
      <c r="E21" s="124" t="s">
        <v>86</v>
      </c>
      <c r="F21" s="150">
        <v>9480.1200000000008</v>
      </c>
      <c r="G21" s="151">
        <v>9291</v>
      </c>
      <c r="H21" s="87">
        <v>12519.74</v>
      </c>
      <c r="I21" s="128">
        <f t="shared" si="1"/>
        <v>134.75126466472932</v>
      </c>
    </row>
    <row r="22" spans="2:11" s="116" customFormat="1" ht="25.5">
      <c r="B22" s="105">
        <v>3224</v>
      </c>
      <c r="C22" s="106"/>
      <c r="D22" s="107"/>
      <c r="E22" s="124" t="s">
        <v>87</v>
      </c>
      <c r="F22" s="150">
        <v>418.47</v>
      </c>
      <c r="G22" s="151">
        <v>1194</v>
      </c>
      <c r="H22" s="87">
        <v>890.25</v>
      </c>
      <c r="I22" s="128">
        <f t="shared" si="1"/>
        <v>74.560301507537687</v>
      </c>
    </row>
    <row r="23" spans="2:11" s="116" customFormat="1" ht="15" customHeight="1">
      <c r="B23" s="105">
        <v>3225</v>
      </c>
      <c r="C23" s="106"/>
      <c r="D23" s="107"/>
      <c r="E23" s="124" t="s">
        <v>88</v>
      </c>
      <c r="F23" s="150">
        <v>0</v>
      </c>
      <c r="G23" s="151">
        <v>1327</v>
      </c>
      <c r="H23" s="87">
        <v>3630.2</v>
      </c>
      <c r="I23" s="128">
        <f t="shared" si="1"/>
        <v>273.56443104747552</v>
      </c>
    </row>
    <row r="24" spans="2:11" s="116" customFormat="1" ht="15" customHeight="1">
      <c r="B24" s="105">
        <v>3227</v>
      </c>
      <c r="C24" s="106"/>
      <c r="D24" s="107"/>
      <c r="E24" s="172" t="s">
        <v>221</v>
      </c>
      <c r="F24" s="150">
        <v>0</v>
      </c>
      <c r="G24" s="151">
        <v>133</v>
      </c>
      <c r="H24" s="87">
        <v>330.48</v>
      </c>
      <c r="I24" s="128">
        <f t="shared" si="1"/>
        <v>248.48120300751879</v>
      </c>
    </row>
    <row r="25" spans="2:11" s="116" customFormat="1" ht="15" customHeight="1">
      <c r="B25" s="105">
        <v>323</v>
      </c>
      <c r="C25" s="106"/>
      <c r="D25" s="107"/>
      <c r="E25" s="124" t="s">
        <v>175</v>
      </c>
      <c r="F25" s="150">
        <v>0</v>
      </c>
      <c r="G25" s="182">
        <f>SUM(G26:G34)</f>
        <v>46339</v>
      </c>
      <c r="H25" s="182">
        <f>SUM(H26:H34)</f>
        <v>13724.900000000001</v>
      </c>
      <c r="I25" s="128">
        <f t="shared" si="1"/>
        <v>29.618463928872014</v>
      </c>
    </row>
    <row r="26" spans="2:11" s="116" customFormat="1" ht="15" customHeight="1">
      <c r="B26" s="105">
        <v>3231</v>
      </c>
      <c r="C26" s="106"/>
      <c r="D26" s="107"/>
      <c r="E26" s="124" t="s">
        <v>91</v>
      </c>
      <c r="F26" s="150">
        <v>0</v>
      </c>
      <c r="G26" s="151">
        <v>1261</v>
      </c>
      <c r="H26" s="87">
        <v>3308</v>
      </c>
      <c r="I26" s="128">
        <f t="shared" si="1"/>
        <v>262.33148295003963</v>
      </c>
    </row>
    <row r="27" spans="2:11" s="116" customFormat="1" ht="15" customHeight="1">
      <c r="B27" s="105">
        <v>3232</v>
      </c>
      <c r="C27" s="106"/>
      <c r="D27" s="107"/>
      <c r="E27" s="124" t="s">
        <v>92</v>
      </c>
      <c r="F27" s="150">
        <v>540.83000000000004</v>
      </c>
      <c r="G27" s="151">
        <v>38356</v>
      </c>
      <c r="H27" s="87">
        <v>4631.5</v>
      </c>
      <c r="I27" s="128">
        <f t="shared" si="1"/>
        <v>12.075033893002399</v>
      </c>
    </row>
    <row r="28" spans="2:11" s="116" customFormat="1" ht="15" customHeight="1">
      <c r="B28" s="105">
        <v>3233</v>
      </c>
      <c r="C28" s="106"/>
      <c r="D28" s="107"/>
      <c r="E28" s="146" t="s">
        <v>93</v>
      </c>
      <c r="F28" s="150">
        <v>0</v>
      </c>
      <c r="G28" s="151">
        <v>127</v>
      </c>
      <c r="H28" s="87">
        <v>127.44</v>
      </c>
      <c r="I28" s="128">
        <f t="shared" si="1"/>
        <v>100.34645669291338</v>
      </c>
    </row>
    <row r="29" spans="2:11" s="116" customFormat="1" ht="15" customHeight="1">
      <c r="B29" s="105">
        <v>3234</v>
      </c>
      <c r="C29" s="106"/>
      <c r="D29" s="107"/>
      <c r="E29" s="124" t="s">
        <v>94</v>
      </c>
      <c r="F29" s="150">
        <v>0</v>
      </c>
      <c r="G29" s="151">
        <v>1593</v>
      </c>
      <c r="H29" s="87">
        <v>1563.91</v>
      </c>
      <c r="I29" s="128">
        <f t="shared" si="1"/>
        <v>98.173885750156941</v>
      </c>
    </row>
    <row r="30" spans="2:11" s="116" customFormat="1" ht="15" customHeight="1">
      <c r="B30" s="105">
        <v>3235</v>
      </c>
      <c r="C30" s="106"/>
      <c r="D30" s="107"/>
      <c r="E30" s="124" t="s">
        <v>95</v>
      </c>
      <c r="F30" s="150">
        <v>0</v>
      </c>
      <c r="G30" s="151">
        <v>358</v>
      </c>
      <c r="H30" s="87">
        <v>82</v>
      </c>
      <c r="I30" s="128">
        <f t="shared" si="1"/>
        <v>22.905027932960895</v>
      </c>
    </row>
    <row r="31" spans="2:11" s="116" customFormat="1" ht="15" customHeight="1">
      <c r="B31" s="105">
        <v>3236</v>
      </c>
      <c r="C31" s="106"/>
      <c r="D31" s="107"/>
      <c r="E31" s="124" t="s">
        <v>176</v>
      </c>
      <c r="F31" s="150">
        <v>0</v>
      </c>
      <c r="G31" s="151">
        <v>3026</v>
      </c>
      <c r="H31" s="87">
        <v>2204.61</v>
      </c>
      <c r="I31" s="128">
        <f t="shared" si="1"/>
        <v>72.855584930601452</v>
      </c>
    </row>
    <row r="32" spans="2:11" s="116" customFormat="1" ht="15" customHeight="1">
      <c r="B32" s="105">
        <v>3237</v>
      </c>
      <c r="C32" s="106"/>
      <c r="D32" s="107"/>
      <c r="E32" s="124" t="s">
        <v>97</v>
      </c>
      <c r="F32" s="150">
        <v>1207.6099999999999</v>
      </c>
      <c r="G32" s="151">
        <v>756</v>
      </c>
      <c r="H32" s="87">
        <v>926.21</v>
      </c>
      <c r="I32" s="128">
        <f t="shared" si="1"/>
        <v>122.51455026455027</v>
      </c>
    </row>
    <row r="33" spans="2:9" s="116" customFormat="1" ht="15" customHeight="1">
      <c r="B33" s="105">
        <v>3238</v>
      </c>
      <c r="C33" s="106"/>
      <c r="D33" s="107"/>
      <c r="E33" s="124" t="s">
        <v>98</v>
      </c>
      <c r="F33" s="150">
        <v>0</v>
      </c>
      <c r="G33" s="151">
        <v>796</v>
      </c>
      <c r="H33" s="87">
        <v>881.23</v>
      </c>
      <c r="I33" s="128">
        <f t="shared" si="1"/>
        <v>110.70728643216081</v>
      </c>
    </row>
    <row r="34" spans="2:9" s="116" customFormat="1" ht="15" customHeight="1">
      <c r="B34" s="105">
        <v>3239</v>
      </c>
      <c r="C34" s="106"/>
      <c r="D34" s="107"/>
      <c r="E34" s="124" t="s">
        <v>99</v>
      </c>
      <c r="F34" s="150">
        <v>0</v>
      </c>
      <c r="G34" s="151">
        <v>66</v>
      </c>
      <c r="H34" s="87">
        <v>0</v>
      </c>
      <c r="I34" s="128">
        <f t="shared" si="1"/>
        <v>0</v>
      </c>
    </row>
    <row r="35" spans="2:9" s="116" customFormat="1" ht="15" customHeight="1">
      <c r="B35" s="105">
        <v>329</v>
      </c>
      <c r="C35" s="106"/>
      <c r="D35" s="107"/>
      <c r="E35" s="124" t="s">
        <v>177</v>
      </c>
      <c r="F35" s="150">
        <v>0</v>
      </c>
      <c r="G35" s="94">
        <f>SUM(G36:G40)</f>
        <v>3902</v>
      </c>
      <c r="H35" s="94">
        <f>SUM(H36:H40)</f>
        <v>2925.84</v>
      </c>
      <c r="I35" s="128">
        <f t="shared" si="1"/>
        <v>74.983085597129687</v>
      </c>
    </row>
    <row r="36" spans="2:9" s="116" customFormat="1" ht="15" customHeight="1">
      <c r="B36" s="105">
        <v>3292</v>
      </c>
      <c r="C36" s="106"/>
      <c r="D36" s="107"/>
      <c r="E36" s="124" t="s">
        <v>100</v>
      </c>
      <c r="F36" s="150">
        <v>0</v>
      </c>
      <c r="G36" s="151">
        <v>411</v>
      </c>
      <c r="H36" s="87">
        <v>421.01</v>
      </c>
      <c r="I36" s="128">
        <f t="shared" si="1"/>
        <v>102.43552311435522</v>
      </c>
    </row>
    <row r="37" spans="2:9" s="116" customFormat="1" ht="15" customHeight="1">
      <c r="B37" s="105">
        <v>3293</v>
      </c>
      <c r="C37" s="106"/>
      <c r="D37" s="107"/>
      <c r="E37" s="124" t="s">
        <v>101</v>
      </c>
      <c r="F37" s="150">
        <v>0</v>
      </c>
      <c r="G37" s="151">
        <v>730</v>
      </c>
      <c r="H37" s="87">
        <v>877.25</v>
      </c>
      <c r="I37" s="128">
        <f t="shared" si="1"/>
        <v>120.17123287671232</v>
      </c>
    </row>
    <row r="38" spans="2:9" s="116" customFormat="1" ht="15" customHeight="1">
      <c r="B38" s="105">
        <v>3294</v>
      </c>
      <c r="C38" s="106"/>
      <c r="D38" s="107"/>
      <c r="E38" s="124" t="s">
        <v>141</v>
      </c>
      <c r="F38" s="150">
        <v>0</v>
      </c>
      <c r="G38" s="151">
        <v>133</v>
      </c>
      <c r="H38" s="87">
        <v>108.36</v>
      </c>
      <c r="I38" s="128">
        <f t="shared" si="1"/>
        <v>81.473684210526315</v>
      </c>
    </row>
    <row r="39" spans="2:9" s="116" customFormat="1" ht="15" customHeight="1">
      <c r="B39" s="105">
        <v>3295</v>
      </c>
      <c r="C39" s="106"/>
      <c r="D39" s="107"/>
      <c r="E39" s="124" t="s">
        <v>102</v>
      </c>
      <c r="F39" s="150">
        <v>0</v>
      </c>
      <c r="G39" s="151">
        <v>504</v>
      </c>
      <c r="H39" s="87">
        <v>454</v>
      </c>
      <c r="I39" s="128">
        <f t="shared" si="1"/>
        <v>90.079365079365076</v>
      </c>
    </row>
    <row r="40" spans="2:9" s="116" customFormat="1" ht="15" customHeight="1">
      <c r="B40" s="105">
        <v>3299</v>
      </c>
      <c r="C40" s="106"/>
      <c r="D40" s="107"/>
      <c r="E40" s="124" t="s">
        <v>177</v>
      </c>
      <c r="F40" s="150">
        <v>0</v>
      </c>
      <c r="G40" s="151">
        <v>2124</v>
      </c>
      <c r="H40" s="87">
        <v>1065.22</v>
      </c>
      <c r="I40" s="128">
        <f t="shared" si="1"/>
        <v>50.151600753295668</v>
      </c>
    </row>
    <row r="41" spans="2:9" s="116" customFormat="1" ht="15" customHeight="1">
      <c r="B41" s="105">
        <v>34</v>
      </c>
      <c r="C41" s="106"/>
      <c r="D41" s="107"/>
      <c r="E41" s="124" t="s">
        <v>107</v>
      </c>
      <c r="F41" s="150">
        <v>0</v>
      </c>
      <c r="G41" s="182">
        <f>G43+G44</f>
        <v>385</v>
      </c>
      <c r="H41" s="182">
        <f>H43+H44</f>
        <v>379.51</v>
      </c>
      <c r="I41" s="128">
        <f t="shared" si="1"/>
        <v>98.574025974025972</v>
      </c>
    </row>
    <row r="42" spans="2:9" s="116" customFormat="1" ht="15" customHeight="1">
      <c r="B42" s="105">
        <v>343</v>
      </c>
      <c r="C42" s="106"/>
      <c r="D42" s="107"/>
      <c r="E42" s="124" t="s">
        <v>104</v>
      </c>
      <c r="F42" s="150">
        <v>0</v>
      </c>
      <c r="G42" s="151">
        <f>G41</f>
        <v>385</v>
      </c>
      <c r="H42" s="87">
        <f>H43+H44</f>
        <v>379.51</v>
      </c>
      <c r="I42" s="128">
        <f t="shared" si="1"/>
        <v>98.574025974025972</v>
      </c>
    </row>
    <row r="43" spans="2:9" s="116" customFormat="1" ht="15" customHeight="1">
      <c r="B43" s="105">
        <v>3431</v>
      </c>
      <c r="C43" s="106"/>
      <c r="D43" s="107"/>
      <c r="E43" s="124" t="s">
        <v>106</v>
      </c>
      <c r="F43" s="150">
        <v>0</v>
      </c>
      <c r="G43" s="151">
        <v>372</v>
      </c>
      <c r="H43" s="87">
        <v>377.26</v>
      </c>
      <c r="I43" s="128">
        <f t="shared" si="1"/>
        <v>101.41397849462366</v>
      </c>
    </row>
    <row r="44" spans="2:9" s="116" customFormat="1" ht="15" customHeight="1">
      <c r="B44" s="105">
        <v>3433</v>
      </c>
      <c r="C44" s="106"/>
      <c r="D44" s="107"/>
      <c r="E44" s="124" t="s">
        <v>121</v>
      </c>
      <c r="F44" s="150">
        <v>0</v>
      </c>
      <c r="G44" s="151">
        <v>13</v>
      </c>
      <c r="H44" s="87">
        <v>2.25</v>
      </c>
      <c r="I44" s="128">
        <f t="shared" si="1"/>
        <v>17.307692307692307</v>
      </c>
    </row>
    <row r="45" spans="2:9" s="116" customFormat="1" ht="15" customHeight="1">
      <c r="B45" s="105">
        <v>4</v>
      </c>
      <c r="C45" s="106"/>
      <c r="D45" s="107"/>
      <c r="E45" s="124" t="s">
        <v>6</v>
      </c>
      <c r="F45" s="183">
        <f>F46</f>
        <v>170.09</v>
      </c>
      <c r="G45" s="183">
        <f>G48+G50+G51+G52</f>
        <v>2256</v>
      </c>
      <c r="H45" s="183">
        <f>H46</f>
        <v>2457.2000000000003</v>
      </c>
      <c r="I45" s="128">
        <f t="shared" si="1"/>
        <v>108.91843971631208</v>
      </c>
    </row>
    <row r="46" spans="2:9" s="116" customFormat="1" ht="25.5">
      <c r="B46" s="105">
        <v>42</v>
      </c>
      <c r="C46" s="106"/>
      <c r="D46" s="107"/>
      <c r="E46" s="124" t="s">
        <v>137</v>
      </c>
      <c r="F46" s="150">
        <f>F47</f>
        <v>170.09</v>
      </c>
      <c r="G46" s="182">
        <f>G45</f>
        <v>2256</v>
      </c>
      <c r="H46" s="94">
        <f>H47+H53</f>
        <v>2457.2000000000003</v>
      </c>
      <c r="I46" s="128">
        <f t="shared" si="1"/>
        <v>108.91843971631208</v>
      </c>
    </row>
    <row r="47" spans="2:9" s="116" customFormat="1" ht="15" customHeight="1">
      <c r="B47" s="105">
        <v>422</v>
      </c>
      <c r="C47" s="106"/>
      <c r="D47" s="107"/>
      <c r="E47" s="124" t="s">
        <v>178</v>
      </c>
      <c r="F47" s="150">
        <v>170.09</v>
      </c>
      <c r="G47" s="151"/>
      <c r="H47" s="87">
        <f>SUM(H48:H52)</f>
        <v>2294.2600000000002</v>
      </c>
      <c r="I47" s="128" t="e">
        <f t="shared" si="1"/>
        <v>#DIV/0!</v>
      </c>
    </row>
    <row r="48" spans="2:9" s="116" customFormat="1" ht="15" customHeight="1">
      <c r="B48" s="105">
        <v>4221</v>
      </c>
      <c r="C48" s="106"/>
      <c r="D48" s="107"/>
      <c r="E48" s="124" t="s">
        <v>75</v>
      </c>
      <c r="F48" s="150">
        <v>0</v>
      </c>
      <c r="G48" s="151">
        <v>1593</v>
      </c>
      <c r="H48" s="87">
        <v>699</v>
      </c>
      <c r="I48" s="128">
        <f t="shared" si="1"/>
        <v>43.879472693032021</v>
      </c>
    </row>
    <row r="49" spans="2:9" s="116" customFormat="1" ht="15" customHeight="1">
      <c r="B49" s="105">
        <v>4222</v>
      </c>
      <c r="C49" s="106"/>
      <c r="D49" s="107"/>
      <c r="E49" s="124" t="s">
        <v>143</v>
      </c>
      <c r="F49" s="150">
        <v>0</v>
      </c>
      <c r="G49" s="151">
        <v>0</v>
      </c>
      <c r="H49" s="87">
        <v>1595.26</v>
      </c>
      <c r="I49" s="128" t="e">
        <f t="shared" si="1"/>
        <v>#DIV/0!</v>
      </c>
    </row>
    <row r="50" spans="2:9" s="116" customFormat="1" ht="15" customHeight="1">
      <c r="B50" s="105">
        <v>4223</v>
      </c>
      <c r="C50" s="106"/>
      <c r="D50" s="107"/>
      <c r="E50" s="124" t="s">
        <v>144</v>
      </c>
      <c r="F50" s="150">
        <v>0</v>
      </c>
      <c r="G50" s="151">
        <v>265</v>
      </c>
      <c r="H50" s="87">
        <v>0</v>
      </c>
      <c r="I50" s="128">
        <f t="shared" si="1"/>
        <v>0</v>
      </c>
    </row>
    <row r="51" spans="2:9" s="116" customFormat="1" ht="15" customHeight="1">
      <c r="B51" s="109">
        <v>4226</v>
      </c>
      <c r="C51" s="123"/>
      <c r="D51" s="124"/>
      <c r="E51" s="124" t="s">
        <v>179</v>
      </c>
      <c r="F51" s="150">
        <v>0</v>
      </c>
      <c r="G51" s="151">
        <v>133</v>
      </c>
      <c r="H51" s="87">
        <v>0</v>
      </c>
      <c r="I51" s="128">
        <f t="shared" si="1"/>
        <v>0</v>
      </c>
    </row>
    <row r="52" spans="2:9" s="116" customFormat="1" ht="15" customHeight="1">
      <c r="B52" s="109">
        <v>4227</v>
      </c>
      <c r="C52" s="123"/>
      <c r="D52" s="124"/>
      <c r="E52" s="124" t="s">
        <v>117</v>
      </c>
      <c r="F52" s="150">
        <v>0</v>
      </c>
      <c r="G52" s="151">
        <v>265</v>
      </c>
      <c r="H52" s="87">
        <v>0</v>
      </c>
      <c r="I52" s="128">
        <f t="shared" si="1"/>
        <v>0</v>
      </c>
    </row>
    <row r="53" spans="2:9" s="116" customFormat="1" ht="15" customHeight="1">
      <c r="B53" s="109">
        <v>4241</v>
      </c>
      <c r="C53" s="123"/>
      <c r="D53" s="124"/>
      <c r="E53" s="124" t="s">
        <v>180</v>
      </c>
      <c r="F53" s="150">
        <v>0</v>
      </c>
      <c r="G53" s="151">
        <v>0</v>
      </c>
      <c r="H53" s="87">
        <v>162.94</v>
      </c>
      <c r="I53" s="128" t="e">
        <f t="shared" si="1"/>
        <v>#DIV/0!</v>
      </c>
    </row>
    <row r="54" spans="2:9" ht="20.25" customHeight="1">
      <c r="B54" s="221">
        <v>5</v>
      </c>
      <c r="C54" s="222"/>
      <c r="D54" s="223"/>
      <c r="E54" s="121" t="s">
        <v>183</v>
      </c>
      <c r="F54" s="152"/>
      <c r="G54" s="117"/>
      <c r="H54" s="117"/>
      <c r="I54" s="128"/>
    </row>
    <row r="55" spans="2:9" ht="22.5" customHeight="1">
      <c r="B55" s="221">
        <v>5</v>
      </c>
      <c r="C55" s="222"/>
      <c r="D55" s="223"/>
      <c r="E55" s="122" t="s">
        <v>184</v>
      </c>
      <c r="F55" s="149">
        <f>F56+F72+F76</f>
        <v>546257.36</v>
      </c>
      <c r="G55" s="149">
        <f>G56+G76</f>
        <v>560090</v>
      </c>
      <c r="H55" s="149">
        <f>H56+H76</f>
        <v>520775.85000000009</v>
      </c>
      <c r="I55" s="128">
        <f t="shared" ref="I55:I79" si="2">H55/G55*100</f>
        <v>92.980744166116182</v>
      </c>
    </row>
    <row r="56" spans="2:9" ht="15" customHeight="1">
      <c r="B56" s="224">
        <v>3</v>
      </c>
      <c r="C56" s="225"/>
      <c r="D56" s="226"/>
      <c r="E56" s="124" t="s">
        <v>4</v>
      </c>
      <c r="F56" s="151">
        <f>SUM(F57+F66+F73)</f>
        <v>531194.30000000005</v>
      </c>
      <c r="G56" s="151">
        <f>SUM(G57+G66+G72)</f>
        <v>517619</v>
      </c>
      <c r="H56" s="151">
        <f>H57+H66+H72+H73</f>
        <v>515704.31000000011</v>
      </c>
      <c r="I56" s="128">
        <f t="shared" si="2"/>
        <v>99.630096654102758</v>
      </c>
    </row>
    <row r="57" spans="2:9" ht="15" customHeight="1">
      <c r="B57" s="224">
        <v>31</v>
      </c>
      <c r="C57" s="225"/>
      <c r="D57" s="226"/>
      <c r="E57" s="124" t="s">
        <v>5</v>
      </c>
      <c r="F57" s="150">
        <v>473000</v>
      </c>
      <c r="G57" s="151">
        <f>G58+G62+G64</f>
        <v>477537</v>
      </c>
      <c r="H57" s="87">
        <f>SUM(H58+H62+H64)</f>
        <v>491140.95000000007</v>
      </c>
      <c r="I57" s="128">
        <f t="shared" si="2"/>
        <v>102.84877402169886</v>
      </c>
    </row>
    <row r="58" spans="2:9" ht="15" customHeight="1">
      <c r="B58" s="109">
        <v>311</v>
      </c>
      <c r="C58" s="123"/>
      <c r="D58" s="124"/>
      <c r="E58" s="124" t="s">
        <v>28</v>
      </c>
      <c r="F58" s="150">
        <v>0</v>
      </c>
      <c r="G58" s="94">
        <f>SUM(G59:G61)</f>
        <v>382636</v>
      </c>
      <c r="H58" s="94">
        <f>SUM(H59:H61)</f>
        <v>401998.12000000005</v>
      </c>
      <c r="I58" s="128">
        <f t="shared" si="2"/>
        <v>105.06019297713756</v>
      </c>
    </row>
    <row r="59" spans="2:9" ht="15" customHeight="1">
      <c r="B59" s="109">
        <v>3111</v>
      </c>
      <c r="C59" s="123"/>
      <c r="D59" s="124"/>
      <c r="E59" s="124" t="s">
        <v>29</v>
      </c>
      <c r="F59" s="150">
        <v>0</v>
      </c>
      <c r="G59" s="151">
        <v>377220</v>
      </c>
      <c r="H59" s="87">
        <v>397054.58</v>
      </c>
      <c r="I59" s="128">
        <f t="shared" si="2"/>
        <v>105.25809342028525</v>
      </c>
    </row>
    <row r="60" spans="2:9" ht="15" customHeight="1">
      <c r="B60" s="109">
        <v>3113</v>
      </c>
      <c r="C60" s="123"/>
      <c r="D60" s="124"/>
      <c r="E60" s="124" t="s">
        <v>76</v>
      </c>
      <c r="F60" s="150">
        <v>0</v>
      </c>
      <c r="G60" s="151">
        <v>3252</v>
      </c>
      <c r="H60" s="87">
        <v>3417.02</v>
      </c>
      <c r="I60" s="128">
        <f t="shared" si="2"/>
        <v>105.07441574415743</v>
      </c>
    </row>
    <row r="61" spans="2:9" ht="15" customHeight="1">
      <c r="B61" s="170">
        <v>3114</v>
      </c>
      <c r="C61" s="171"/>
      <c r="D61" s="172"/>
      <c r="E61" s="172" t="s">
        <v>222</v>
      </c>
      <c r="F61" s="150">
        <v>0</v>
      </c>
      <c r="G61" s="151">
        <v>2164</v>
      </c>
      <c r="H61" s="87">
        <v>1526.52</v>
      </c>
      <c r="I61" s="128">
        <f t="shared" si="2"/>
        <v>70.541589648798521</v>
      </c>
    </row>
    <row r="62" spans="2:9" ht="15" customHeight="1">
      <c r="B62" s="109">
        <v>312</v>
      </c>
      <c r="C62" s="123"/>
      <c r="D62" s="124"/>
      <c r="E62" s="124" t="s">
        <v>78</v>
      </c>
      <c r="F62" s="150">
        <v>0</v>
      </c>
      <c r="G62" s="182">
        <f>G63</f>
        <v>16714</v>
      </c>
      <c r="H62" s="94">
        <f>H63</f>
        <v>23386.880000000001</v>
      </c>
      <c r="I62" s="128">
        <f t="shared" si="2"/>
        <v>139.92389613497667</v>
      </c>
    </row>
    <row r="63" spans="2:9" ht="15" customHeight="1">
      <c r="B63" s="109">
        <v>3121</v>
      </c>
      <c r="C63" s="123"/>
      <c r="D63" s="124"/>
      <c r="E63" s="124" t="s">
        <v>78</v>
      </c>
      <c r="F63" s="150">
        <v>0</v>
      </c>
      <c r="G63" s="151">
        <v>16714</v>
      </c>
      <c r="H63" s="87">
        <v>23386.880000000001</v>
      </c>
      <c r="I63" s="128">
        <f t="shared" si="2"/>
        <v>139.92389613497667</v>
      </c>
    </row>
    <row r="64" spans="2:9" ht="15" customHeight="1">
      <c r="B64" s="109">
        <v>313</v>
      </c>
      <c r="C64" s="123"/>
      <c r="D64" s="124"/>
      <c r="E64" s="124" t="s">
        <v>79</v>
      </c>
      <c r="F64" s="150">
        <v>0</v>
      </c>
      <c r="G64" s="182">
        <f>G65</f>
        <v>78187</v>
      </c>
      <c r="H64" s="94">
        <f>H65</f>
        <v>65755.95</v>
      </c>
      <c r="I64" s="128">
        <f t="shared" si="2"/>
        <v>84.100873546753292</v>
      </c>
    </row>
    <row r="65" spans="2:9" ht="15" customHeight="1">
      <c r="B65" s="109">
        <v>3132</v>
      </c>
      <c r="C65" s="123"/>
      <c r="D65" s="124"/>
      <c r="E65" s="124" t="s">
        <v>80</v>
      </c>
      <c r="F65" s="150">
        <v>0</v>
      </c>
      <c r="G65" s="151">
        <v>78187</v>
      </c>
      <c r="H65" s="87">
        <v>65755.95</v>
      </c>
      <c r="I65" s="128">
        <f t="shared" si="2"/>
        <v>84.100873546753292</v>
      </c>
    </row>
    <row r="66" spans="2:9" ht="15" customHeight="1">
      <c r="B66" s="224">
        <v>32</v>
      </c>
      <c r="C66" s="225"/>
      <c r="D66" s="226"/>
      <c r="E66" s="124" t="s">
        <v>12</v>
      </c>
      <c r="F66" s="150">
        <v>58194.3</v>
      </c>
      <c r="G66" s="182">
        <f>G67+G69</f>
        <v>28336</v>
      </c>
      <c r="H66" s="182">
        <f>H67+H69</f>
        <v>14070.56</v>
      </c>
      <c r="I66" s="128">
        <f t="shared" si="2"/>
        <v>49.656126482213438</v>
      </c>
    </row>
    <row r="67" spans="2:9" ht="15" customHeight="1">
      <c r="B67" s="109">
        <v>321</v>
      </c>
      <c r="C67" s="123"/>
      <c r="D67" s="124"/>
      <c r="E67" s="124" t="s">
        <v>30</v>
      </c>
      <c r="F67" s="150">
        <v>0</v>
      </c>
      <c r="G67" s="151">
        <f>G68</f>
        <v>11945</v>
      </c>
      <c r="H67" s="151">
        <f>H68</f>
        <v>12406.13</v>
      </c>
      <c r="I67" s="128">
        <f t="shared" si="2"/>
        <v>103.86044370029299</v>
      </c>
    </row>
    <row r="68" spans="2:9" ht="25.5">
      <c r="B68" s="109">
        <v>3212</v>
      </c>
      <c r="C68" s="123"/>
      <c r="D68" s="124"/>
      <c r="E68" s="124" t="s">
        <v>81</v>
      </c>
      <c r="F68" s="150">
        <v>0</v>
      </c>
      <c r="G68" s="151">
        <v>11945</v>
      </c>
      <c r="H68" s="87">
        <v>12406.13</v>
      </c>
      <c r="I68" s="128">
        <f t="shared" si="2"/>
        <v>103.86044370029299</v>
      </c>
    </row>
    <row r="69" spans="2:9" ht="15" customHeight="1">
      <c r="B69" s="109">
        <v>329</v>
      </c>
      <c r="C69" s="123"/>
      <c r="D69" s="124"/>
      <c r="E69" s="124" t="s">
        <v>177</v>
      </c>
      <c r="F69" s="150">
        <v>0</v>
      </c>
      <c r="G69" s="182">
        <f>G70+G71</f>
        <v>16391</v>
      </c>
      <c r="H69" s="182">
        <f>H70+H71</f>
        <v>1664.43</v>
      </c>
      <c r="I69" s="128">
        <f t="shared" si="2"/>
        <v>10.154536025867856</v>
      </c>
    </row>
    <row r="70" spans="2:9" ht="15" customHeight="1">
      <c r="B70" s="109">
        <v>3295</v>
      </c>
      <c r="C70" s="123"/>
      <c r="D70" s="124"/>
      <c r="E70" s="124" t="s">
        <v>102</v>
      </c>
      <c r="F70" s="150">
        <v>0</v>
      </c>
      <c r="G70" s="151">
        <v>1593</v>
      </c>
      <c r="H70" s="87">
        <v>1664.43</v>
      </c>
      <c r="I70" s="128">
        <f t="shared" si="2"/>
        <v>104.48399246704332</v>
      </c>
    </row>
    <row r="71" spans="2:9" ht="15" customHeight="1">
      <c r="B71" s="109">
        <v>3299</v>
      </c>
      <c r="C71" s="123"/>
      <c r="D71" s="124"/>
      <c r="E71" s="124" t="s">
        <v>177</v>
      </c>
      <c r="F71" s="150">
        <v>0</v>
      </c>
      <c r="G71" s="151">
        <v>14798</v>
      </c>
      <c r="H71" s="87">
        <v>0</v>
      </c>
      <c r="I71" s="128">
        <f t="shared" si="2"/>
        <v>0</v>
      </c>
    </row>
    <row r="72" spans="2:9">
      <c r="B72" s="167">
        <v>372</v>
      </c>
      <c r="C72" s="168"/>
      <c r="D72" s="169"/>
      <c r="E72" s="108" t="s">
        <v>104</v>
      </c>
      <c r="F72" s="153">
        <v>10197.35</v>
      </c>
      <c r="G72" s="182">
        <v>11746</v>
      </c>
      <c r="H72" s="182">
        <v>10205.959999999999</v>
      </c>
      <c r="I72" s="128">
        <f t="shared" si="2"/>
        <v>86.888813213008675</v>
      </c>
    </row>
    <row r="73" spans="2:9" ht="15" customHeight="1">
      <c r="B73" s="109">
        <v>38</v>
      </c>
      <c r="C73" s="123"/>
      <c r="D73" s="124"/>
      <c r="E73" s="108" t="s">
        <v>182</v>
      </c>
      <c r="F73" s="153">
        <v>0</v>
      </c>
      <c r="G73" s="182">
        <v>0</v>
      </c>
      <c r="H73" s="182">
        <f>H74</f>
        <v>286.83999999999997</v>
      </c>
      <c r="I73" s="128" t="e">
        <f t="shared" si="2"/>
        <v>#DIV/0!</v>
      </c>
    </row>
    <row r="74" spans="2:9" ht="15" customHeight="1">
      <c r="B74" s="109">
        <v>381</v>
      </c>
      <c r="C74" s="123"/>
      <c r="D74" s="124"/>
      <c r="E74" s="108" t="s">
        <v>69</v>
      </c>
      <c r="F74" s="153">
        <v>0</v>
      </c>
      <c r="G74" s="151">
        <v>0</v>
      </c>
      <c r="H74" s="151">
        <f>H75</f>
        <v>286.83999999999997</v>
      </c>
      <c r="I74" s="128" t="e">
        <f t="shared" si="2"/>
        <v>#DIV/0!</v>
      </c>
    </row>
    <row r="75" spans="2:9" ht="15" customHeight="1">
      <c r="B75" s="109">
        <v>3812</v>
      </c>
      <c r="C75" s="123"/>
      <c r="D75" s="124"/>
      <c r="E75" s="108" t="s">
        <v>114</v>
      </c>
      <c r="F75" s="153">
        <v>0</v>
      </c>
      <c r="G75" s="151">
        <v>0</v>
      </c>
      <c r="H75" s="151">
        <v>286.83999999999997</v>
      </c>
      <c r="I75" s="128" t="e">
        <f t="shared" si="2"/>
        <v>#DIV/0!</v>
      </c>
    </row>
    <row r="76" spans="2:9" ht="15" customHeight="1">
      <c r="B76" s="224">
        <v>4</v>
      </c>
      <c r="C76" s="225"/>
      <c r="D76" s="226"/>
      <c r="E76" s="124" t="s">
        <v>6</v>
      </c>
      <c r="F76" s="150">
        <f>F77</f>
        <v>4865.71</v>
      </c>
      <c r="G76" s="182">
        <f>G78+G79</f>
        <v>42471</v>
      </c>
      <c r="H76" s="182">
        <f>H78+H79</f>
        <v>5071.54</v>
      </c>
      <c r="I76" s="128">
        <f t="shared" si="2"/>
        <v>11.941183395728851</v>
      </c>
    </row>
    <row r="77" spans="2:9" ht="25.5">
      <c r="B77" s="109">
        <v>42</v>
      </c>
      <c r="C77" s="123"/>
      <c r="D77" s="124"/>
      <c r="E77" s="124" t="s">
        <v>137</v>
      </c>
      <c r="F77" s="150">
        <v>4865.71</v>
      </c>
      <c r="G77" s="151">
        <v>0</v>
      </c>
      <c r="H77" s="151">
        <v>0</v>
      </c>
      <c r="I77" s="128" t="e">
        <f t="shared" si="2"/>
        <v>#DIV/0!</v>
      </c>
    </row>
    <row r="78" spans="2:9" ht="15" customHeight="1">
      <c r="B78" s="109">
        <v>4241</v>
      </c>
      <c r="C78" s="123"/>
      <c r="D78" s="124"/>
      <c r="E78" s="124" t="s">
        <v>180</v>
      </c>
      <c r="F78" s="150">
        <v>0</v>
      </c>
      <c r="G78" s="151">
        <v>9290</v>
      </c>
      <c r="H78" s="151">
        <v>5071.54</v>
      </c>
      <c r="I78" s="128">
        <f t="shared" si="2"/>
        <v>54.591388589881596</v>
      </c>
    </row>
    <row r="79" spans="2:9" ht="15" customHeight="1">
      <c r="B79" s="227" t="s">
        <v>223</v>
      </c>
      <c r="C79" s="228"/>
      <c r="D79" s="229"/>
      <c r="E79" s="172" t="s">
        <v>146</v>
      </c>
      <c r="F79" s="150">
        <v>0</v>
      </c>
      <c r="G79" s="151">
        <v>33181</v>
      </c>
      <c r="H79" s="151">
        <v>0</v>
      </c>
      <c r="I79" s="128">
        <f t="shared" si="2"/>
        <v>0</v>
      </c>
    </row>
    <row r="80" spans="2:9" ht="21.75" customHeight="1">
      <c r="B80" s="221">
        <v>5</v>
      </c>
      <c r="C80" s="222"/>
      <c r="D80" s="223"/>
      <c r="E80" s="121" t="s">
        <v>185</v>
      </c>
      <c r="F80" s="126"/>
      <c r="G80" s="115"/>
      <c r="H80" s="115"/>
      <c r="I80" s="128"/>
    </row>
    <row r="81" spans="2:11">
      <c r="B81" s="118"/>
      <c r="C81" s="119"/>
      <c r="D81" s="120"/>
      <c r="E81" s="122" t="s">
        <v>185</v>
      </c>
      <c r="F81" s="149">
        <f>F84</f>
        <v>19984.080000000002</v>
      </c>
      <c r="G81" s="149">
        <f t="shared" ref="G81" si="3">G82</f>
        <v>19984</v>
      </c>
      <c r="H81" s="149">
        <f>H84</f>
        <v>19984.080000000002</v>
      </c>
      <c r="I81" s="128">
        <f t="shared" ref="I81:I84" si="4">H81/G81*100</f>
        <v>100.0004003202562</v>
      </c>
      <c r="K81" s="132"/>
    </row>
    <row r="82" spans="2:11" ht="15" customHeight="1">
      <c r="B82" s="224">
        <v>3</v>
      </c>
      <c r="C82" s="225"/>
      <c r="D82" s="226"/>
      <c r="E82" s="124" t="s">
        <v>4</v>
      </c>
      <c r="F82" s="151"/>
      <c r="G82" s="151">
        <f>G83</f>
        <v>19984</v>
      </c>
      <c r="H82" s="151">
        <f>H83</f>
        <v>0</v>
      </c>
      <c r="I82" s="128">
        <f t="shared" si="4"/>
        <v>0</v>
      </c>
    </row>
    <row r="83" spans="2:11" ht="25.5">
      <c r="B83" s="170">
        <v>368</v>
      </c>
      <c r="C83" s="171"/>
      <c r="D83" s="172"/>
      <c r="E83" s="172" t="s">
        <v>206</v>
      </c>
      <c r="F83" s="150"/>
      <c r="G83" s="182">
        <v>19984</v>
      </c>
      <c r="H83" s="182">
        <v>0</v>
      </c>
      <c r="I83" s="128">
        <f t="shared" si="4"/>
        <v>0</v>
      </c>
    </row>
    <row r="84" spans="2:11">
      <c r="B84" s="167">
        <v>422</v>
      </c>
      <c r="C84" s="168"/>
      <c r="D84" s="169"/>
      <c r="E84" s="169" t="s">
        <v>215</v>
      </c>
      <c r="F84" s="150">
        <v>19984.080000000002</v>
      </c>
      <c r="G84" s="182">
        <v>0</v>
      </c>
      <c r="H84" s="182">
        <v>19984.080000000002</v>
      </c>
      <c r="I84" s="128" t="e">
        <f t="shared" si="4"/>
        <v>#DIV/0!</v>
      </c>
    </row>
    <row r="85" spans="2:11" ht="19.5" customHeight="1">
      <c r="B85" s="221">
        <v>6</v>
      </c>
      <c r="C85" s="222"/>
      <c r="D85" s="223"/>
      <c r="E85" s="121" t="s">
        <v>190</v>
      </c>
      <c r="F85" s="126"/>
      <c r="G85" s="115"/>
      <c r="H85" s="115"/>
      <c r="I85" s="128"/>
    </row>
    <row r="86" spans="2:11" ht="25.5" customHeight="1">
      <c r="B86" s="221" t="s">
        <v>181</v>
      </c>
      <c r="C86" s="222"/>
      <c r="D86" s="223"/>
      <c r="E86" s="122" t="s">
        <v>186</v>
      </c>
      <c r="F86" s="126"/>
      <c r="G86" s="127"/>
      <c r="H86" s="127"/>
      <c r="I86" s="128"/>
    </row>
    <row r="87" spans="2:11" ht="30" customHeight="1">
      <c r="B87" s="221" t="s">
        <v>181</v>
      </c>
      <c r="C87" s="222"/>
      <c r="D87" s="223"/>
      <c r="E87" s="122" t="s">
        <v>187</v>
      </c>
      <c r="F87" s="149">
        <f>F92</f>
        <v>1750</v>
      </c>
      <c r="G87" s="149">
        <f t="shared" ref="G87:H87" si="5">G88</f>
        <v>332</v>
      </c>
      <c r="H87" s="149">
        <f t="shared" si="5"/>
        <v>1960.74</v>
      </c>
      <c r="I87" s="128">
        <f t="shared" ref="I87:I92" si="6">H87/G87*100</f>
        <v>590.58433734939763</v>
      </c>
    </row>
    <row r="88" spans="2:11">
      <c r="B88" s="224">
        <v>3</v>
      </c>
      <c r="C88" s="225"/>
      <c r="D88" s="226"/>
      <c r="E88" s="124" t="s">
        <v>4</v>
      </c>
      <c r="F88" s="150">
        <v>0</v>
      </c>
      <c r="G88" s="150">
        <f>G92</f>
        <v>332</v>
      </c>
      <c r="H88" s="150">
        <f>H92</f>
        <v>1960.74</v>
      </c>
      <c r="I88" s="128">
        <f t="shared" si="6"/>
        <v>590.58433734939763</v>
      </c>
    </row>
    <row r="89" spans="2:11">
      <c r="B89" s="224">
        <v>32</v>
      </c>
      <c r="C89" s="225"/>
      <c r="D89" s="226"/>
      <c r="E89" s="124" t="s">
        <v>12</v>
      </c>
      <c r="F89" s="150">
        <v>0</v>
      </c>
      <c r="G89" s="151">
        <v>0</v>
      </c>
      <c r="H89" s="87">
        <v>0</v>
      </c>
      <c r="I89" s="128" t="e">
        <f t="shared" si="6"/>
        <v>#DIV/0!</v>
      </c>
    </row>
    <row r="90" spans="2:11">
      <c r="B90" s="109">
        <v>321</v>
      </c>
      <c r="C90" s="123"/>
      <c r="D90" s="124"/>
      <c r="E90" s="124" t="s">
        <v>30</v>
      </c>
      <c r="F90" s="150">
        <v>0</v>
      </c>
      <c r="G90" s="151">
        <v>0</v>
      </c>
      <c r="H90" s="151">
        <v>0</v>
      </c>
      <c r="I90" s="128" t="e">
        <f t="shared" si="6"/>
        <v>#DIV/0!</v>
      </c>
    </row>
    <row r="91" spans="2:11">
      <c r="B91" s="109">
        <v>3211</v>
      </c>
      <c r="C91" s="123"/>
      <c r="D91" s="124"/>
      <c r="E91" s="124" t="s">
        <v>31</v>
      </c>
      <c r="F91" s="150">
        <v>0</v>
      </c>
      <c r="G91" s="151">
        <v>0</v>
      </c>
      <c r="H91" s="151">
        <v>0</v>
      </c>
      <c r="I91" s="128" t="e">
        <f t="shared" si="6"/>
        <v>#DIV/0!</v>
      </c>
    </row>
    <row r="92" spans="2:11">
      <c r="B92" s="109">
        <v>322</v>
      </c>
      <c r="C92" s="123"/>
      <c r="D92" s="124"/>
      <c r="E92" s="124" t="s">
        <v>89</v>
      </c>
      <c r="F92" s="183">
        <v>1750</v>
      </c>
      <c r="G92" s="182">
        <v>332</v>
      </c>
      <c r="H92" s="182">
        <v>1960.74</v>
      </c>
      <c r="I92" s="128">
        <f t="shared" si="6"/>
        <v>590.58433734939763</v>
      </c>
    </row>
    <row r="93" spans="2:11" ht="21" customHeight="1">
      <c r="B93" s="221">
        <v>6</v>
      </c>
      <c r="C93" s="222"/>
      <c r="D93" s="223"/>
      <c r="E93" s="121" t="s">
        <v>216</v>
      </c>
      <c r="F93" s="152"/>
      <c r="G93" s="117"/>
      <c r="H93" s="117"/>
      <c r="I93" s="128"/>
    </row>
    <row r="94" spans="2:11" ht="16.5" customHeight="1">
      <c r="B94" s="221" t="s">
        <v>188</v>
      </c>
      <c r="C94" s="222"/>
      <c r="D94" s="223"/>
      <c r="E94" s="122" t="s">
        <v>217</v>
      </c>
      <c r="F94" s="152"/>
      <c r="G94" s="117"/>
      <c r="H94" s="117"/>
      <c r="I94" s="128"/>
    </row>
    <row r="95" spans="2:11" ht="17.25" customHeight="1">
      <c r="B95" s="221" t="s">
        <v>189</v>
      </c>
      <c r="C95" s="222"/>
      <c r="D95" s="223"/>
      <c r="E95" s="122" t="s">
        <v>218</v>
      </c>
      <c r="F95" s="149">
        <f>F96</f>
        <v>500</v>
      </c>
      <c r="G95" s="149">
        <f>G96</f>
        <v>266</v>
      </c>
      <c r="H95" s="149">
        <f>H96</f>
        <v>809.11</v>
      </c>
      <c r="I95" s="128">
        <f t="shared" ref="I95" si="7">H95/G95*100</f>
        <v>304.17669172932335</v>
      </c>
    </row>
    <row r="96" spans="2:11">
      <c r="B96" s="167">
        <v>32</v>
      </c>
      <c r="C96" s="168"/>
      <c r="D96" s="169"/>
      <c r="E96" s="125" t="s">
        <v>12</v>
      </c>
      <c r="F96" s="95">
        <v>500</v>
      </c>
      <c r="G96" s="95">
        <f>G97</f>
        <v>266</v>
      </c>
      <c r="H96" s="95">
        <f>H97</f>
        <v>809.11</v>
      </c>
      <c r="I96" s="128">
        <f t="shared" ref="I96:I97" si="8">H96/G96*100</f>
        <v>304.17669172932335</v>
      </c>
    </row>
    <row r="97" spans="2:9">
      <c r="B97" s="167">
        <v>322</v>
      </c>
      <c r="C97" s="168"/>
      <c r="D97" s="169"/>
      <c r="E97" s="125" t="s">
        <v>219</v>
      </c>
      <c r="F97" s="95">
        <v>500</v>
      </c>
      <c r="G97" s="95">
        <v>266</v>
      </c>
      <c r="H97" s="95">
        <v>809.11</v>
      </c>
      <c r="I97" s="128">
        <f t="shared" si="8"/>
        <v>304.17669172932335</v>
      </c>
    </row>
  </sheetData>
  <mergeCells count="26">
    <mergeCell ref="B2:I2"/>
    <mergeCell ref="B4:I4"/>
    <mergeCell ref="B6:E6"/>
    <mergeCell ref="B7:E7"/>
    <mergeCell ref="B8:D8"/>
    <mergeCell ref="B79:D79"/>
    <mergeCell ref="B10:D10"/>
    <mergeCell ref="B11:D11"/>
    <mergeCell ref="B12:D12"/>
    <mergeCell ref="B9:D9"/>
    <mergeCell ref="B93:D93"/>
    <mergeCell ref="B94:D94"/>
    <mergeCell ref="B95:D95"/>
    <mergeCell ref="B55:D55"/>
    <mergeCell ref="B54:D54"/>
    <mergeCell ref="B87:D87"/>
    <mergeCell ref="B88:D88"/>
    <mergeCell ref="B89:D89"/>
    <mergeCell ref="B80:D80"/>
    <mergeCell ref="B82:D82"/>
    <mergeCell ref="B85:D85"/>
    <mergeCell ref="B86:D86"/>
    <mergeCell ref="B56:D56"/>
    <mergeCell ref="B57:D57"/>
    <mergeCell ref="B66:D66"/>
    <mergeCell ref="B76:D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POSEBNI DIO-Programska klas.</vt:lpstr>
      <vt:lpstr>SAŽETAK!Podrucje_ispisa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2024-04-22T09:35:08Z</cp:lastPrinted>
  <dcterms:created xsi:type="dcterms:W3CDTF">2022-08-12T12:51:27Z</dcterms:created>
  <dcterms:modified xsi:type="dcterms:W3CDTF">2024-04-22T09:36:44Z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